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7.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10.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drawings/drawing11.xml" ContentType="application/vnd.openxmlformats-officedocument.drawing+xml"/>
  <Override PartName="/xl/tables/table19.xml" ContentType="application/vnd.openxmlformats-officedocument.spreadsheetml.table+xml"/>
  <Override PartName="/xl/drawings/drawing12.xml" ContentType="application/vnd.openxmlformats-officedocument.drawing+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drawings/drawing13.xml" ContentType="application/vnd.openxmlformats-officedocument.drawing+xml"/>
  <Override PartName="/xl/tables/table26.xml" ContentType="application/vnd.openxmlformats-officedocument.spreadsheetml.table+xml"/>
  <Override PartName="/xl/drawings/drawing14.xml" ContentType="application/vnd.openxmlformats-officedocument.drawing+xml"/>
  <Override PartName="/xl/tables/table27.xml" ContentType="application/vnd.openxmlformats-officedocument.spreadsheetml.table+xml"/>
  <Override PartName="/xl/drawings/drawing15.xml" ContentType="application/vnd.openxmlformats-officedocument.drawing+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drawings/drawing16.xml" ContentType="application/vnd.openxmlformats-officedocument.drawing+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drawings/drawing17.xml" ContentType="application/vnd.openxmlformats-officedocument.drawing+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drawings/drawing18.xml" ContentType="application/vnd.openxmlformats-officedocument.drawing+xml"/>
  <Override PartName="/xl/tables/table40.xml" ContentType="application/vnd.openxmlformats-officedocument.spreadsheetml.table+xml"/>
  <Override PartName="/xl/tables/table4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igiplace.sharepoint.com/sites/WICCYBERSUSTAINABILITY/Documents partages/07 - Methodo v2/"/>
    </mc:Choice>
  </mc:AlternateContent>
  <xr:revisionPtr revIDLastSave="4793" documentId="8_{4825FB88-3535-4FA5-AF86-0AAB1D75B5E1}" xr6:coauthVersionLast="47" xr6:coauthVersionMax="47" xr10:uidLastSave="{211B6020-2C3A-48F2-B357-96BB209A0250}"/>
  <bookViews>
    <workbookView xWindow="-110" yWindow="-110" windowWidth="19420" windowHeight="11620" tabRatio="914" activeTab="1" xr2:uid="{9957C4CC-C9BD-428F-9F2E-2F595D49C2B6}"/>
  </bookViews>
  <sheets>
    <sheet name="0.0 Methodology Presentation" sheetId="76" r:id="rId1"/>
    <sheet name="0.1 Referential" sheetId="106" r:id="rId2"/>
    <sheet name="0.2 READ ME" sheetId="102" r:id="rId3"/>
    <sheet name="1.0 Mapping org &amp; Follow up" sheetId="96" r:id="rId4"/>
    <sheet name="1.1 Staff Location" sheetId="24" r:id="rId5"/>
    <sheet name="1.2 DC Map" sheetId="105" r:id="rId6"/>
    <sheet name="1.3 Cyber Devices" sheetId="22" r:id="rId7"/>
    <sheet name="1.4 Network" sheetId="83" r:id="rId8"/>
    <sheet name="1.5 Backup servers" sheetId="107" r:id="rId9"/>
    <sheet name="1.6 CyberSoftwares Infra" sheetId="84" r:id="rId10"/>
    <sheet name="1.7 External services" sheetId="75" r:id="rId11"/>
    <sheet name="1.8 Travel" sheetId="85" r:id="rId12"/>
    <sheet name="1.9 Non-cyber equipments" sheetId="108" r:id="rId13"/>
    <sheet name="2.1 Mapping Devices" sheetId="109" r:id="rId14"/>
    <sheet name="2.2 Mapping Network" sheetId="94" r:id="rId15"/>
    <sheet name="2.3 Mapping Backup Servers" sheetId="87" r:id="rId16"/>
    <sheet name="2.4 Mapping CyberSoftware Infra" sheetId="67" r:id="rId17"/>
    <sheet name="2.5 Mapping External services" sheetId="72" r:id="rId18"/>
    <sheet name="2.6 Mapping Travel" sheetId="90" r:id="rId19"/>
    <sheet name="2.7 Mapping Non Cyber" sheetId="110" r:id="rId20"/>
    <sheet name="3.0 Assumptions" sheetId="41" r:id="rId21"/>
    <sheet name="3.1 Electricity mix" sheetId="111" r:id="rId22"/>
  </sheets>
  <externalReferences>
    <externalReference r:id="rId23"/>
  </externalReferences>
  <definedNames>
    <definedName name="_xlnm._FilterDatabase" localSheetId="6" hidden="1">'1.3 Cyber Devices'!$B$13:$E$16</definedName>
    <definedName name="_xlnm._FilterDatabase" localSheetId="7" hidden="1">'1.4 Network'!$B$13:$E$16</definedName>
    <definedName name="_xlnm._FilterDatabase" localSheetId="13" hidden="1">'2.1 Mapping Devices'!$B$10:$D$13</definedName>
    <definedName name="_xlnm._FilterDatabase" localSheetId="14" hidden="1">'2.2 Mapping Network'!$B$12:$D$15</definedName>
    <definedName name="_xlnm._FilterDatabase" localSheetId="19" hidden="1">'2.7 Mapping Non Cyber'!$B$10:$D$15</definedName>
    <definedName name="AppDesc" localSheetId="3">#REF!</definedName>
    <definedName name="AppDesc" localSheetId="9">#REF!</definedName>
    <definedName name="AppDesc" localSheetId="12">#REF!</definedName>
    <definedName name="AppDesc">#REF!</definedName>
    <definedName name="CI_Cyber_Staff" localSheetId="5">'1.2 DC Map'!#REF!</definedName>
    <definedName name="CI_Cyber_Staff" localSheetId="12">'[1]1.0 Staff Location'!$D$13</definedName>
    <definedName name="CI_Cyber_Staff" localSheetId="13">'[1]1.0 Staff Location'!$D$13</definedName>
    <definedName name="CI_Cyber_Staff" localSheetId="19">'[1]1.0 Staff Location'!$D$13</definedName>
    <definedName name="CI_Cyber_Staff" localSheetId="21">'[1]1.0 Staff Location'!$D$13</definedName>
    <definedName name="CI_Cyber_Staff">'1.1 Staff Location'!#REF!</definedName>
    <definedName name="CI_Group_Staff" localSheetId="5">'1.2 DC Map'!#REF!</definedName>
    <definedName name="CI_Group_Staff" localSheetId="12">'[1]1.0 Staff Location'!$D$12</definedName>
    <definedName name="CI_Group_Staff" localSheetId="13">'[1]1.0 Staff Location'!$D$12</definedName>
    <definedName name="CI_Group_Staff" localSheetId="19">'[1]1.0 Staff Location'!$D$12</definedName>
    <definedName name="CI_Group_Staff" localSheetId="21">'[1]1.0 Staff Location'!$D$12</definedName>
    <definedName name="CI_Group_Staff">'1.1 Staff Location'!#REF!</definedName>
    <definedName name="CI_ITG_Servers" localSheetId="3">#REF!</definedName>
    <definedName name="CI_ITG_Servers" localSheetId="9">#REF!</definedName>
    <definedName name="CI_ITG_Servers" localSheetId="12">#REF!</definedName>
    <definedName name="CI_ITG_Servers">#REF!</definedName>
    <definedName name="CI_Servers_Cyber" localSheetId="12">#REF!</definedName>
    <definedName name="CI_Servers_Cyber" localSheetId="13">#REF!</definedName>
    <definedName name="CI_Servers_Cyber" localSheetId="19">#REF!</definedName>
    <definedName name="CI_Servers_Cyber" localSheetId="21">#REF!</definedName>
    <definedName name="CI_Servers_Cyber">#REF!</definedName>
    <definedName name="CI_Servers_Resilience" localSheetId="12">#REF!</definedName>
    <definedName name="CI_Servers_Resilience" localSheetId="13">#REF!</definedName>
    <definedName name="CI_Servers_Resilience" localSheetId="19">#REF!</definedName>
    <definedName name="CI_Servers_Resilience" localSheetId="21">#REF!</definedName>
    <definedName name="CI_Servers_Resilience">#REF!</definedName>
    <definedName name="Countries" localSheetId="9">#REF!</definedName>
    <definedName name="Countries" localSheetId="12">#REF!</definedName>
    <definedName name="Countries">#REF!</definedName>
    <definedName name="DC_PUE" localSheetId="3">#REF!</definedName>
    <definedName name="DC_PUE" localSheetId="7">'1.4 Network'!#REF!</definedName>
    <definedName name="DC_PUE" localSheetId="9">#REF!</definedName>
    <definedName name="DC_PUE" localSheetId="12">#REF!</definedName>
    <definedName name="DC_PUE" localSheetId="13">'2.1 Mapping Devices'!#REF!</definedName>
    <definedName name="DC_PUE" localSheetId="14">'2.2 Mapping Network'!#REF!</definedName>
    <definedName name="DC_PUE" localSheetId="19">'2.7 Mapping Non Cyber'!#REF!</definedName>
    <definedName name="DC_PUE">'1.3 Cyber Devices'!#REF!</definedName>
    <definedName name="DC_Servers_Lifetime" localSheetId="3">#REF!</definedName>
    <definedName name="DC_Servers_Lifetime" localSheetId="7">'1.4 Network'!#REF!</definedName>
    <definedName name="DC_Servers_Lifetime" localSheetId="9">#REF!</definedName>
    <definedName name="DC_Servers_Lifetime" localSheetId="12">#REF!</definedName>
    <definedName name="DC_Servers_Lifetime" localSheetId="13">'2.1 Mapping Devices'!#REF!</definedName>
    <definedName name="DC_Servers_Lifetime" localSheetId="14">'2.2 Mapping Network'!#REF!</definedName>
    <definedName name="DC_Servers_Lifetime" localSheetId="19">'2.7 Mapping Non Cyber'!#REF!</definedName>
    <definedName name="DC_Servers_Lifetime">'1.3 Cyber Devices'!#REF!</definedName>
    <definedName name="EF_ITG_Servers" localSheetId="3">#REF!</definedName>
    <definedName name="EF_ITG_Servers" localSheetId="9">#REF!</definedName>
    <definedName name="EF_ITG_Servers" localSheetId="12">#REF!</definedName>
    <definedName name="EF_ITG_Servers">#REF!</definedName>
    <definedName name="EF_Servers" localSheetId="3">#REF!</definedName>
    <definedName name="EF_Servers" localSheetId="9">#REF!</definedName>
    <definedName name="EF_Servers" localSheetId="12">#REF!</definedName>
    <definedName name="EF_Servers">#REF!</definedName>
    <definedName name="Fabrication_GES_Ecrans" localSheetId="3">#REF!</definedName>
    <definedName name="Fabrication_GES_Ecrans" localSheetId="9">#REF!</definedName>
    <definedName name="Fabrication_GES_Ecrans" localSheetId="12">#REF!</definedName>
    <definedName name="Fabrication_GES_Ecrans">#REF!</definedName>
    <definedName name="Fabrication_GES_Firewall" localSheetId="3">#REF!</definedName>
    <definedName name="Fabrication_GES_Firewall" localSheetId="9">#REF!</definedName>
    <definedName name="Fabrication_GES_Firewall" localSheetId="12">#REF!</definedName>
    <definedName name="Fabrication_GES_Firewall">#REF!</definedName>
    <definedName name="Fabrication_GES_Firewall_V2" localSheetId="3">#REF!</definedName>
    <definedName name="Fabrication_GES_Firewall_V2" localSheetId="9">#REF!</definedName>
    <definedName name="Fabrication_GES_Firewall_V2" localSheetId="12">#REF!</definedName>
    <definedName name="Fabrication_GES_Firewall_V2">#REF!</definedName>
    <definedName name="Fabrication_GES_GES_Serveurs_Boavizta" localSheetId="3">#REF!</definedName>
    <definedName name="Fabrication_GES_GES_Serveurs_Boavizta" localSheetId="9">#REF!</definedName>
    <definedName name="Fabrication_GES_GES_Serveurs_Boavizta" localSheetId="12">#REF!</definedName>
    <definedName name="Fabrication_GES_GES_Serveurs_Boavizta">#REF!</definedName>
    <definedName name="Fabrication_GES_Imprimantes" localSheetId="3">#REF!</definedName>
    <definedName name="Fabrication_GES_Imprimantes" localSheetId="9">#REF!</definedName>
    <definedName name="Fabrication_GES_Imprimantes" localSheetId="12">#REF!</definedName>
    <definedName name="Fabrication_GES_Imprimantes">#REF!</definedName>
    <definedName name="Fabrication_GES_Laptop" localSheetId="3">#REF!</definedName>
    <definedName name="Fabrication_GES_Laptop" localSheetId="9">#REF!</definedName>
    <definedName name="Fabrication_GES_Laptop" localSheetId="12">#REF!</definedName>
    <definedName name="Fabrication_GES_Laptop">#REF!</definedName>
    <definedName name="Fabrication_GES_PC" localSheetId="3">#REF!</definedName>
    <definedName name="Fabrication_GES_PC" localSheetId="9">#REF!</definedName>
    <definedName name="Fabrication_GES_PC" localSheetId="12">#REF!</definedName>
    <definedName name="Fabrication_GES_PC">#REF!</definedName>
    <definedName name="Fabrication_GES_Projection" localSheetId="3">#REF!</definedName>
    <definedName name="Fabrication_GES_Projection" localSheetId="9">#REF!</definedName>
    <definedName name="Fabrication_GES_Projection" localSheetId="12">#REF!</definedName>
    <definedName name="Fabrication_GES_Projection">#REF!</definedName>
    <definedName name="Fabrication_GES_Routeurs" localSheetId="3">#REF!</definedName>
    <definedName name="Fabrication_GES_Routeurs" localSheetId="9">#REF!</definedName>
    <definedName name="Fabrication_GES_Routeurs" localSheetId="12">#REF!</definedName>
    <definedName name="Fabrication_GES_Routeurs">#REF!</definedName>
    <definedName name="Fabrication_GES_Routeurs_V2" localSheetId="3">#REF!</definedName>
    <definedName name="Fabrication_GES_Routeurs_V2" localSheetId="9">#REF!</definedName>
    <definedName name="Fabrication_GES_Routeurs_V2" localSheetId="12">#REF!</definedName>
    <definedName name="Fabrication_GES_Routeurs_V2">#REF!</definedName>
    <definedName name="Fabrication_GES_Serveurs" localSheetId="3">#REF!</definedName>
    <definedName name="Fabrication_GES_Serveurs" localSheetId="9">#REF!</definedName>
    <definedName name="Fabrication_GES_Serveurs" localSheetId="12">#REF!</definedName>
    <definedName name="Fabrication_GES_Serveurs">#REF!</definedName>
    <definedName name="Fabrication_GES_Switchs" localSheetId="3">#REF!</definedName>
    <definedName name="Fabrication_GES_Switchs" localSheetId="9">#REF!</definedName>
    <definedName name="Fabrication_GES_Switchs" localSheetId="12">#REF!</definedName>
    <definedName name="Fabrication_GES_Switchs">#REF!</definedName>
    <definedName name="Fabrication_GES_Switchs_V2" localSheetId="3">#REF!</definedName>
    <definedName name="Fabrication_GES_Switchs_V2" localSheetId="9">#REF!</definedName>
    <definedName name="Fabrication_GES_Switchs_V2" localSheetId="12">#REF!</definedName>
    <definedName name="Fabrication_GES_Switchs_V2">#REF!</definedName>
    <definedName name="Fabrication_GES_Tablettes" localSheetId="3">#REF!</definedName>
    <definedName name="Fabrication_GES_Tablettes" localSheetId="9">#REF!</definedName>
    <definedName name="Fabrication_GES_Tablettes" localSheetId="12">#REF!</definedName>
    <definedName name="Fabrication_GES_Tablettes">#REF!</definedName>
    <definedName name="Fabrication_GES_Téléphones_fixes" localSheetId="3">#REF!</definedName>
    <definedName name="Fabrication_GES_Téléphones_fixes" localSheetId="9">#REF!</definedName>
    <definedName name="Fabrication_GES_Téléphones_fixes" localSheetId="12">#REF!</definedName>
    <definedName name="Fabrication_GES_Téléphones_fixes">#REF!</definedName>
    <definedName name="Fabrication_GES_Téléphonie" localSheetId="3">#REF!</definedName>
    <definedName name="Fabrication_GES_Téléphonie" localSheetId="9">#REF!</definedName>
    <definedName name="Fabrication_GES_Téléphonie" localSheetId="12">#REF!</definedName>
    <definedName name="Fabrication_GES_Téléphonie">#REF!</definedName>
    <definedName name="Fabrication_GES_Televiseurs" localSheetId="3">#REF!</definedName>
    <definedName name="Fabrication_GES_Televiseurs" localSheetId="9">#REF!</definedName>
    <definedName name="Fabrication_GES_Televiseurs" localSheetId="12">#REF!</definedName>
    <definedName name="Fabrication_GES_Televiseurs">#REF!</definedName>
    <definedName name="Fabrication_GES_Visioconférence" localSheetId="3">#REF!</definedName>
    <definedName name="Fabrication_GES_Visioconférence" localSheetId="9">#REF!</definedName>
    <definedName name="Fabrication_GES_Visioconférence" localSheetId="12">#REF!</definedName>
    <definedName name="Fabrication_GES_Visioconférence">#REF!</definedName>
    <definedName name="Fabrication_GES_Wifi" localSheetId="3">#REF!</definedName>
    <definedName name="Fabrication_GES_Wifi" localSheetId="9">#REF!</definedName>
    <definedName name="Fabrication_GES_Wifi" localSheetId="12">#REF!</definedName>
    <definedName name="Fabrication_GES_Wifi">#REF!</definedName>
    <definedName name="Fabrication_GES_Wifi_V2" localSheetId="3">#REF!</definedName>
    <definedName name="Fabrication_GES_Wifi_V2" localSheetId="9">#REF!</definedName>
    <definedName name="Fabrication_GES_Wifi_V2" localSheetId="12">#REF!</definedName>
    <definedName name="Fabrication_GES_Wifi_V2">#REF!</definedName>
    <definedName name="FE_Data_Center" localSheetId="3">#REF!</definedName>
    <definedName name="FE_Data_Center" localSheetId="9">#REF!</definedName>
    <definedName name="FE_Data_Center" localSheetId="12">#REF!</definedName>
    <definedName name="FE_Data_Center">#REF!</definedName>
    <definedName name="FE_Ecrans_bureautiques" localSheetId="3">#REF!</definedName>
    <definedName name="FE_Ecrans_bureautiques" localSheetId="9">#REF!</definedName>
    <definedName name="FE_Ecrans_bureautiques" localSheetId="12">#REF!</definedName>
    <definedName name="FE_Ecrans_bureautiques" localSheetId="21">#REF!</definedName>
    <definedName name="FE_Ecrans_bureautiques">#REF!</definedName>
    <definedName name="FE_Firewalls" localSheetId="3">#REF!</definedName>
    <definedName name="FE_Firewalls" localSheetId="9">#REF!</definedName>
    <definedName name="FE_Firewalls" localSheetId="12">#REF!</definedName>
    <definedName name="FE_Firewalls" localSheetId="21">#REF!</definedName>
    <definedName name="FE_Firewalls">#REF!</definedName>
    <definedName name="FE_Imprimantes" localSheetId="3">#REF!</definedName>
    <definedName name="FE_Imprimantes" localSheetId="9">#REF!</definedName>
    <definedName name="FE_Imprimantes" localSheetId="12">#REF!</definedName>
    <definedName name="FE_Imprimantes" localSheetId="21">#REF!</definedName>
    <definedName name="FE_Imprimantes">#REF!</definedName>
    <definedName name="FE_Ordinateurs_fixes" localSheetId="3">#REF!</definedName>
    <definedName name="FE_Ordinateurs_fixes" localSheetId="9">#REF!</definedName>
    <definedName name="FE_Ordinateurs_fixes" localSheetId="12">#REF!</definedName>
    <definedName name="FE_Ordinateurs_fixes">#REF!</definedName>
    <definedName name="FE_Ordinateurs_portables" localSheetId="3">#REF!</definedName>
    <definedName name="FE_Ordinateurs_portables" localSheetId="9">#REF!</definedName>
    <definedName name="FE_Ordinateurs_portables" localSheetId="12">#REF!</definedName>
    <definedName name="FE_Ordinateurs_portables">#REF!</definedName>
    <definedName name="FE_Projection" localSheetId="3">#REF!</definedName>
    <definedName name="FE_Projection" localSheetId="9">#REF!</definedName>
    <definedName name="FE_Projection" localSheetId="12">#REF!</definedName>
    <definedName name="FE_Projection">#REF!</definedName>
    <definedName name="FE_Ratios_monétaires" localSheetId="3">#REF!</definedName>
    <definedName name="FE_Ratios_monétaires" localSheetId="9">#REF!</definedName>
    <definedName name="FE_Ratios_monétaires" localSheetId="12">#REF!</definedName>
    <definedName name="FE_Ratios_monétaires">#REF!</definedName>
    <definedName name="FE_Réseau" localSheetId="3">#REF!</definedName>
    <definedName name="FE_Réseau" localSheetId="9">#REF!</definedName>
    <definedName name="FE_Réseau" localSheetId="12">#REF!</definedName>
    <definedName name="FE_Réseau">#REF!</definedName>
    <definedName name="FE_Routeurs" localSheetId="3">#REF!</definedName>
    <definedName name="FE_Routeurs" localSheetId="9">#REF!</definedName>
    <definedName name="FE_Routeurs" localSheetId="12">#REF!</definedName>
    <definedName name="FE_Routeurs" localSheetId="21">#REF!</definedName>
    <definedName name="FE_Routeurs">#REF!</definedName>
    <definedName name="FE_Serveurs" localSheetId="3">#REF!</definedName>
    <definedName name="FE_Serveurs" localSheetId="9">#REF!</definedName>
    <definedName name="FE_Serveurs" localSheetId="12">#REF!</definedName>
    <definedName name="FE_Serveurs" localSheetId="21">#REF!</definedName>
    <definedName name="FE_Serveurs">#REF!</definedName>
    <definedName name="FE_Switchs" localSheetId="3">#REF!</definedName>
    <definedName name="FE_Switchs" localSheetId="9">#REF!</definedName>
    <definedName name="FE_Switchs" localSheetId="12">#REF!</definedName>
    <definedName name="FE_Switchs">#REF!</definedName>
    <definedName name="FE_Tablettes" localSheetId="3">#REF!</definedName>
    <definedName name="FE_Tablettes" localSheetId="9">#REF!</definedName>
    <definedName name="FE_Tablettes" localSheetId="12">#REF!</definedName>
    <definedName name="FE_Tablettes">#REF!</definedName>
    <definedName name="FE_Téléphones" localSheetId="3">#REF!</definedName>
    <definedName name="FE_Téléphones" localSheetId="9">#REF!</definedName>
    <definedName name="FE_Téléphones" localSheetId="12">#REF!</definedName>
    <definedName name="FE_Téléphones">#REF!</definedName>
    <definedName name="FE_Wifi" localSheetId="3">#REF!</definedName>
    <definedName name="FE_Wifi" localSheetId="9">#REF!</definedName>
    <definedName name="FE_Wifi" localSheetId="12">#REF!</definedName>
    <definedName name="FE_Wifi" localSheetId="21">#REF!</definedName>
    <definedName name="FE_Wifi">#REF!</definedName>
    <definedName name="Mapping_Apps_Controls" localSheetId="3">#REF!</definedName>
    <definedName name="Mapping_Apps_Controls" localSheetId="17">'2.5 Mapping External services'!$B:$C</definedName>
    <definedName name="Mapping_Apps_Controls">'2.4 Mapping CyberSoftware Infra'!$B:$B</definedName>
    <definedName name="Modélisation_Ecrans_Amont" localSheetId="3">#REF!</definedName>
    <definedName name="Modélisation_Ecrans_Amont" localSheetId="9">#REF!</definedName>
    <definedName name="Modélisation_Ecrans_Amont" localSheetId="12">#REF!</definedName>
    <definedName name="Modélisation_Ecrans_Amont" localSheetId="21">#REF!</definedName>
    <definedName name="Modélisation_Ecrans_Amont">#REF!</definedName>
    <definedName name="Modélisation_Ecrans_Lifetime" localSheetId="3">#REF!</definedName>
    <definedName name="Modélisation_Ecrans_Lifetime" localSheetId="9">#REF!</definedName>
    <definedName name="Modélisation_Ecrans_Lifetime" localSheetId="12">#REF!</definedName>
    <definedName name="Modélisation_Ecrans_Lifetime">#REF!</definedName>
    <definedName name="Modélisation_Ecrans_TEC" localSheetId="3">#REF!</definedName>
    <definedName name="Modélisation_Ecrans_TEC" localSheetId="9">#REF!</definedName>
    <definedName name="Modélisation_Ecrans_TEC" localSheetId="12">#REF!</definedName>
    <definedName name="Modélisation_Ecrans_TEC" localSheetId="21">#REF!</definedName>
    <definedName name="Modélisation_Ecrans_TEC">#REF!</definedName>
    <definedName name="Modélisation_Laptop_Amont" localSheetId="3">#REF!</definedName>
    <definedName name="Modélisation_Laptop_Amont" localSheetId="9">#REF!</definedName>
    <definedName name="Modélisation_Laptop_Amont" localSheetId="12">#REF!</definedName>
    <definedName name="Modélisation_Laptop_Amont" localSheetId="21">#REF!</definedName>
    <definedName name="Modélisation_Laptop_Amont">#REF!</definedName>
    <definedName name="Modélisation_Laptop_Lifetime" localSheetId="3">#REF!</definedName>
    <definedName name="Modélisation_Laptop_Lifetime" localSheetId="9">#REF!</definedName>
    <definedName name="Modélisation_Laptop_Lifetime" localSheetId="12">#REF!</definedName>
    <definedName name="Modélisation_Laptop_Lifetime">#REF!</definedName>
    <definedName name="Modélisation_Laptop_TEC" localSheetId="3">#REF!</definedName>
    <definedName name="Modélisation_Laptop_TEC" localSheetId="9">#REF!</definedName>
    <definedName name="Modélisation_Laptop_TEC" localSheetId="12">#REF!</definedName>
    <definedName name="Modélisation_Laptop_TEC" localSheetId="21">#REF!</definedName>
    <definedName name="Modélisation_Laptop_TEC">#REF!</definedName>
    <definedName name="Modélisation_PC_Amont" localSheetId="3">#REF!</definedName>
    <definedName name="Modélisation_PC_Amont" localSheetId="9">#REF!</definedName>
    <definedName name="Modélisation_PC_Amont" localSheetId="12">#REF!</definedName>
    <definedName name="Modélisation_PC_Amont" localSheetId="21">#REF!</definedName>
    <definedName name="Modélisation_PC_Amont">#REF!</definedName>
    <definedName name="Modélisation_PC_Lifetime" localSheetId="3">#REF!</definedName>
    <definedName name="Modélisation_PC_Lifetime" localSheetId="9">#REF!</definedName>
    <definedName name="Modélisation_PC_Lifetime" localSheetId="12">#REF!</definedName>
    <definedName name="Modélisation_PC_Lifetime">#REF!</definedName>
    <definedName name="Modélisation_PC_TEC" localSheetId="3">#REF!</definedName>
    <definedName name="Modélisation_PC_TEC" localSheetId="9">#REF!</definedName>
    <definedName name="Modélisation_PC_TEC" localSheetId="12">#REF!</definedName>
    <definedName name="Modélisation_PC_TEC" localSheetId="21">#REF!</definedName>
    <definedName name="Modélisation_PC_TEC">#REF!</definedName>
    <definedName name="Modélisation_Print_Multifonctions_Amont" localSheetId="3">#REF!</definedName>
    <definedName name="Modélisation_Print_Multifonctions_Amont" localSheetId="9">#REF!</definedName>
    <definedName name="Modélisation_Print_Multifonctions_Amont" localSheetId="12">#REF!</definedName>
    <definedName name="Modélisation_Print_Multifonctions_Amont" localSheetId="21">#REF!</definedName>
    <definedName name="Modélisation_Print_Multifonctions_Amont">#REF!</definedName>
    <definedName name="Modélisation_Print_Multifonctions_Lifetime" localSheetId="3">#REF!</definedName>
    <definedName name="Modélisation_Print_Multifonctions_Lifetime" localSheetId="9">#REF!</definedName>
    <definedName name="Modélisation_Print_Multifonctions_Lifetime" localSheetId="12">#REF!</definedName>
    <definedName name="Modélisation_Print_Multifonctions_Lifetime">#REF!</definedName>
    <definedName name="Modélisation_Print_Multifonctions_TEC" localSheetId="3">#REF!</definedName>
    <definedName name="Modélisation_Print_Multifonctions_TEC" localSheetId="9">#REF!</definedName>
    <definedName name="Modélisation_Print_Multifonctions_TEC" localSheetId="12">#REF!</definedName>
    <definedName name="Modélisation_Print_Multifonctions_TEC" localSheetId="21">#REF!</definedName>
    <definedName name="Modélisation_Print_Multifonctions_TEC">#REF!</definedName>
    <definedName name="Modélisation_Routeur_Amont" localSheetId="3">#REF!</definedName>
    <definedName name="Modélisation_Routeur_Amont" localSheetId="9">#REF!</definedName>
    <definedName name="Modélisation_Routeur_Amont" localSheetId="12">#REF!</definedName>
    <definedName name="Modélisation_Routeur_Amont" localSheetId="21">#REF!</definedName>
    <definedName name="Modélisation_Routeur_Amont">#REF!</definedName>
    <definedName name="Modélisation_Routeur_Lifetime" localSheetId="3">#REF!</definedName>
    <definedName name="Modélisation_Routeur_Lifetime" localSheetId="9">#REF!</definedName>
    <definedName name="Modélisation_Routeur_Lifetime" localSheetId="12">#REF!</definedName>
    <definedName name="Modélisation_Routeur_Lifetime">#REF!</definedName>
    <definedName name="Modélisation_Routeur_TEC" localSheetId="3">#REF!</definedName>
    <definedName name="Modélisation_Routeur_TEC" localSheetId="9">#REF!</definedName>
    <definedName name="Modélisation_Routeur_TEC" localSheetId="12">#REF!</definedName>
    <definedName name="Modélisation_Routeur_TEC" localSheetId="21">#REF!</definedName>
    <definedName name="Modélisation_Routeur_TEC">#REF!</definedName>
    <definedName name="Modélisation_Serveur_Amont_CPU" localSheetId="3">#REF!</definedName>
    <definedName name="Modélisation_Serveur_Amont_CPU" localSheetId="9">#REF!</definedName>
    <definedName name="Modélisation_Serveur_Amont_CPU" localSheetId="12">#REF!</definedName>
    <definedName name="Modélisation_Serveur_Amont_CPU" localSheetId="21">#REF!</definedName>
    <definedName name="Modélisation_Serveur_Amont_CPU">#REF!</definedName>
    <definedName name="Modélisation_Serveur_Amont_Fixe" localSheetId="3">#REF!</definedName>
    <definedName name="Modélisation_Serveur_Amont_Fixe" localSheetId="9">#REF!</definedName>
    <definedName name="Modélisation_Serveur_Amont_Fixe" localSheetId="12">#REF!</definedName>
    <definedName name="Modélisation_Serveur_Amont_Fixe" localSheetId="21">#REF!</definedName>
    <definedName name="Modélisation_Serveur_Amont_Fixe">#REF!</definedName>
    <definedName name="Modélisation_Serveur_Amont_RAM" localSheetId="3">#REF!</definedName>
    <definedName name="Modélisation_Serveur_Amont_RAM" localSheetId="9">#REF!</definedName>
    <definedName name="Modélisation_Serveur_Amont_RAM" localSheetId="12">#REF!</definedName>
    <definedName name="Modélisation_Serveur_Amont_RAM" localSheetId="21">#REF!</definedName>
    <definedName name="Modélisation_Serveur_Amont_RAM">#REF!</definedName>
    <definedName name="Modélisation_Serveur_Lifetime" localSheetId="3">#REF!</definedName>
    <definedName name="Modélisation_Serveur_Lifetime" localSheetId="9">#REF!</definedName>
    <definedName name="Modélisation_Serveur_Lifetime" localSheetId="12">#REF!</definedName>
    <definedName name="Modélisation_Serveur_Lifetime">#REF!</definedName>
    <definedName name="Modélisation_Serveur_TEC" localSheetId="3">#REF!</definedName>
    <definedName name="Modélisation_Serveur_TEC" localSheetId="9">#REF!</definedName>
    <definedName name="Modélisation_Serveur_TEC" localSheetId="12">#REF!</definedName>
    <definedName name="Modélisation_Serveur_TEC" localSheetId="21">#REF!</definedName>
    <definedName name="Modélisation_Serveur_TEC">#REF!</definedName>
    <definedName name="Modélisation_Smartphones_Amont" localSheetId="3">#REF!</definedName>
    <definedName name="Modélisation_Smartphones_Amont" localSheetId="9">#REF!</definedName>
    <definedName name="Modélisation_Smartphones_Amont" localSheetId="12">#REF!</definedName>
    <definedName name="Modélisation_Smartphones_Amont" localSheetId="21">#REF!</definedName>
    <definedName name="Modélisation_Smartphones_Amont">#REF!</definedName>
    <definedName name="Modélisation_Smartphones_Lifetime" localSheetId="3">#REF!</definedName>
    <definedName name="Modélisation_Smartphones_Lifetime" localSheetId="9">#REF!</definedName>
    <definedName name="Modélisation_Smartphones_Lifetime" localSheetId="12">#REF!</definedName>
    <definedName name="Modélisation_Smartphones_Lifetime">#REF!</definedName>
    <definedName name="Modélisation_Smartphones_TEC" localSheetId="3">#REF!</definedName>
    <definedName name="Modélisation_Smartphones_TEC" localSheetId="9">#REF!</definedName>
    <definedName name="Modélisation_Smartphones_TEC" localSheetId="12">#REF!</definedName>
    <definedName name="Modélisation_Smartphones_TEC" localSheetId="21">#REF!</definedName>
    <definedName name="Modélisation_Smartphones_TEC">#REF!</definedName>
    <definedName name="Modélisation_Switch_Grand_Amont" localSheetId="3">#REF!</definedName>
    <definedName name="Modélisation_Switch_Grand_Amont" localSheetId="9">#REF!</definedName>
    <definedName name="Modélisation_Switch_Grand_Amont" localSheetId="12">#REF!</definedName>
    <definedName name="Modélisation_Switch_Grand_Amont" localSheetId="21">#REF!</definedName>
    <definedName name="Modélisation_Switch_Grand_Amont">#REF!</definedName>
    <definedName name="Modélisation_Switch_Grand_Aval" localSheetId="3">#REF!</definedName>
    <definedName name="Modélisation_Switch_Grand_Aval" localSheetId="9">#REF!</definedName>
    <definedName name="Modélisation_Switch_Grand_Aval" localSheetId="12">#REF!</definedName>
    <definedName name="Modélisation_Switch_Grand_Aval">#REF!</definedName>
    <definedName name="Modélisation_Switch_Grand_Lifetime" localSheetId="3">#REF!</definedName>
    <definedName name="Modélisation_Switch_Grand_Lifetime" localSheetId="9">#REF!</definedName>
    <definedName name="Modélisation_Switch_Grand_Lifetime" localSheetId="12">#REF!</definedName>
    <definedName name="Modélisation_Switch_Grand_Lifetime">#REF!</definedName>
    <definedName name="Modélisation_Switch_Grand_TEC" localSheetId="3">#REF!</definedName>
    <definedName name="Modélisation_Switch_Grand_TEC" localSheetId="9">#REF!</definedName>
    <definedName name="Modélisation_Switch_Grand_TEC" localSheetId="12">#REF!</definedName>
    <definedName name="Modélisation_Switch_Grand_TEC" localSheetId="21">#REF!</definedName>
    <definedName name="Modélisation_Switch_Grand_TEC">#REF!</definedName>
    <definedName name="Modélisation_Switch_Petit_Amont" localSheetId="3">#REF!</definedName>
    <definedName name="Modélisation_Switch_Petit_Amont" localSheetId="9">#REF!</definedName>
    <definedName name="Modélisation_Switch_Petit_Amont" localSheetId="12">#REF!</definedName>
    <definedName name="Modélisation_Switch_Petit_Amont" localSheetId="21">#REF!</definedName>
    <definedName name="Modélisation_Switch_Petit_Amont">#REF!</definedName>
    <definedName name="Modélisation_Switch_Petit_Aval" localSheetId="3">#REF!</definedName>
    <definedName name="Modélisation_Switch_Petit_Aval" localSheetId="9">#REF!</definedName>
    <definedName name="Modélisation_Switch_Petit_Aval" localSheetId="12">#REF!</definedName>
    <definedName name="Modélisation_Switch_Petit_Aval">#REF!</definedName>
    <definedName name="Modélisation_Switch_Petit_Lifetime" localSheetId="3">#REF!</definedName>
    <definedName name="Modélisation_Switch_Petit_Lifetime" localSheetId="9">#REF!</definedName>
    <definedName name="Modélisation_Switch_Petit_Lifetime" localSheetId="12">#REF!</definedName>
    <definedName name="Modélisation_Switch_Petit_Lifetime">#REF!</definedName>
    <definedName name="Modélisation_Switch_Petit_TEC" localSheetId="3">#REF!</definedName>
    <definedName name="Modélisation_Switch_Petit_TEC" localSheetId="9">#REF!</definedName>
    <definedName name="Modélisation_Switch_Petit_TEC" localSheetId="12">#REF!</definedName>
    <definedName name="Modélisation_Switch_Petit_TEC" localSheetId="21">#REF!</definedName>
    <definedName name="Modélisation_Switch_Petit_TEC">#REF!</definedName>
    <definedName name="Modélisation_Tablette_Amont" localSheetId="3">#REF!</definedName>
    <definedName name="Modélisation_Tablette_Amont" localSheetId="9">#REF!</definedName>
    <definedName name="Modélisation_Tablette_Amont" localSheetId="12">#REF!</definedName>
    <definedName name="Modélisation_Tablette_Amont">#REF!</definedName>
    <definedName name="Modélisation_Tablette_Gwp_total" localSheetId="3">#REF!</definedName>
    <definedName name="Modélisation_Tablette_Gwp_total" localSheetId="9">#REF!</definedName>
    <definedName name="Modélisation_Tablette_Gwp_total" localSheetId="12">#REF!</definedName>
    <definedName name="Modélisation_Tablette_Gwp_total">#REF!</definedName>
    <definedName name="Modélisation_Tablette_Lifetime" localSheetId="3">#REF!</definedName>
    <definedName name="Modélisation_Tablette_Lifetime" localSheetId="9">#REF!</definedName>
    <definedName name="Modélisation_Tablette_Lifetime" localSheetId="12">#REF!</definedName>
    <definedName name="Modélisation_Tablette_Lifetime">#REF!</definedName>
    <definedName name="Modélisation_Tablette_TEC" localSheetId="3">#REF!</definedName>
    <definedName name="Modélisation_Tablette_TEC" localSheetId="9">#REF!</definedName>
    <definedName name="Modélisation_Tablette_TEC" localSheetId="12">#REF!</definedName>
    <definedName name="Modélisation_Tablette_TEC">#REF!</definedName>
    <definedName name="Modélisation_Telfixe_Amont" localSheetId="3">#REF!</definedName>
    <definedName name="Modélisation_Telfixe_Amont" localSheetId="9">#REF!</definedName>
    <definedName name="Modélisation_Telfixe_Amont" localSheetId="12">#REF!</definedName>
    <definedName name="Modélisation_Telfixe_Amont">#REF!</definedName>
    <definedName name="Modélisation_Telfixe_Cradletograve" localSheetId="3">#REF!</definedName>
    <definedName name="Modélisation_Telfixe_Cradletograve" localSheetId="9">#REF!</definedName>
    <definedName name="Modélisation_Telfixe_Cradletograve" localSheetId="12">#REF!</definedName>
    <definedName name="Modélisation_Telfixe_Cradletograve">#REF!</definedName>
    <definedName name="Modélisation_Telfixe_Lifetime" localSheetId="3">#REF!</definedName>
    <definedName name="Modélisation_Telfixe_Lifetime" localSheetId="9">#REF!</definedName>
    <definedName name="Modélisation_Telfixe_Lifetime" localSheetId="12">#REF!</definedName>
    <definedName name="Modélisation_Telfixe_Lifetime">#REF!</definedName>
    <definedName name="Modélisation_Telfixe_TEC" localSheetId="3">#REF!</definedName>
    <definedName name="Modélisation_Telfixe_TEC" localSheetId="9">#REF!</definedName>
    <definedName name="Modélisation_Telfixe_TEC" localSheetId="12">#REF!</definedName>
    <definedName name="Modélisation_Telfixe_TEC">#REF!</definedName>
    <definedName name="Modélisation_Wifi_Amont" localSheetId="3">#REF!</definedName>
    <definedName name="Modélisation_Wifi_Amont" localSheetId="9">#REF!</definedName>
    <definedName name="Modélisation_Wifi_Amont" localSheetId="12">#REF!</definedName>
    <definedName name="Modélisation_Wifi_Amont">#REF!</definedName>
    <definedName name="Modélisation_Wifi_Lifetime" localSheetId="3">#REF!</definedName>
    <definedName name="Modélisation_Wifi_Lifetime" localSheetId="9">#REF!</definedName>
    <definedName name="Modélisation_Wifi_Lifetime" localSheetId="12">#REF!</definedName>
    <definedName name="Modélisation_Wifi_Lifetime">#REF!</definedName>
    <definedName name="Modélisation_Wifi_TEC" localSheetId="3">#REF!</definedName>
    <definedName name="Modélisation_Wifi_TEC" localSheetId="9">#REF!</definedName>
    <definedName name="Modélisation_Wifi_TEC" localSheetId="12">#REF!</definedName>
    <definedName name="Modélisation_Wifi_TEC">#REF!</definedName>
    <definedName name="Résultats_Ordinateurs_Portables" localSheetId="3">#REF!</definedName>
    <definedName name="Résultats_Ordinateurs_Portables" localSheetId="9">#REF!</definedName>
    <definedName name="Résultats_Ordinateurs_Portables" localSheetId="12">#REF!</definedName>
    <definedName name="Résultats_Ordinateurs_Portables">#REF!</definedName>
    <definedName name="SaaS" localSheetId="3">#REF!</definedName>
    <definedName name="SaaS" localSheetId="9">#REF!</definedName>
    <definedName name="SaaS" localSheetId="12">#REF!</definedName>
    <definedName name="SaaS">#REF!</definedName>
    <definedName name="Scope2_Devices" localSheetId="19">'2.7 Mapping Non Cyber'!#REF!</definedName>
    <definedName name="Scope2_Devices" localSheetId="21">'[1]2.1 Mapping Devices'!$C$12</definedName>
    <definedName name="Scope2_Devices">'2.1 Mapping Devices'!#REF!</definedName>
    <definedName name="Scope2_External">'[1]2.5 Mapping External services'!$C$12</definedName>
    <definedName name="Scope2_Network">'[1]2.2 Mapping Network'!$C$12</definedName>
    <definedName name="Scope2_Non_Cyber" localSheetId="21">'[1]2.7 Mapping Non Cyber'!$C$12:$C$12</definedName>
    <definedName name="Scope2_Non_Cyber">'2.7 Mapping Non Cyber'!#REF!</definedName>
    <definedName name="Scope2_Servers">'[1]2.3 Mapping Backup Servers'!$C$12</definedName>
    <definedName name="Scope2_Solutions">'[1]2.4 Mapping CyberSoftware Infra'!$C$12</definedName>
    <definedName name="Scope2_Travel">'[1]2.6 Mapping Travel'!$C$12</definedName>
    <definedName name="Scope3_Devices" localSheetId="19">'2.7 Mapping Non Cyber'!#REF!</definedName>
    <definedName name="Scope3_Devices" localSheetId="21">'[1]2.1 Mapping Devices'!$C$13</definedName>
    <definedName name="Scope3_Devices">'2.1 Mapping Devices'!#REF!</definedName>
    <definedName name="Scope3_External">'[1]2.5 Mapping External services'!$C$13</definedName>
    <definedName name="Scope3_Network">'[1]2.2 Mapping Network'!$C$13</definedName>
    <definedName name="Scope3_Non_Cyber" localSheetId="21">'[1]2.7 Mapping Non Cyber'!$C$13:$C$13</definedName>
    <definedName name="Scope3_Non_Cyber">'2.7 Mapping Non Cyber'!#REF!</definedName>
    <definedName name="Scope3_Servers">'[1]2.3 Mapping Backup Servers'!$C$13</definedName>
    <definedName name="Scope3_Solutions">'[1]2.4 Mapping CyberSoftware Infra'!$C$13</definedName>
    <definedName name="Scope3_Travel">'[1]2.6 Mapping Travel'!$C$13</definedName>
    <definedName name="SP_EXCEL_LINK_68d5c4a4cc0f4253b9ef9879cf02392a" localSheetId="3" hidden="1">#REF!</definedName>
    <definedName name="SP_EXCEL_LINK_68d5c4a4cc0f4253b9ef9879cf02392a" localSheetId="9" hidden="1">#REF!</definedName>
    <definedName name="SP_EXCEL_LINK_68d5c4a4cc0f4253b9ef9879cf02392a" localSheetId="12" hidden="1">#REF!</definedName>
    <definedName name="SP_EXCEL_LINK_68d5c4a4cc0f4253b9ef9879cf02392a" hidden="1">#REF!</definedName>
    <definedName name="Statut" localSheetId="3">#REF!</definedName>
    <definedName name="Statut" localSheetId="9">#REF!</definedName>
    <definedName name="Statut" localSheetId="12">#REF!</definedName>
    <definedName name="Statut">#REF!</definedName>
    <definedName name="Total" localSheetId="3">#REF!</definedName>
    <definedName name="Total" localSheetId="9">#REF!</definedName>
    <definedName name="Total" localSheetId="12">#REF!</definedName>
    <definedName name="Total" localSheetId="13">'[1]4.1 Dashboard_Control'!$B$1</definedName>
    <definedName name="Total" localSheetId="19">'[1]4.1 Dashboard_Control'!$B$1</definedName>
    <definedName name="Total" localSheetId="21">'[1]4.1 Dashboard_Control'!$B$1</definedName>
    <definedName name="Total">#REF!</definedName>
    <definedName name="Total_Devices" localSheetId="19">'2.7 Mapping Non Cyber'!#REF!</definedName>
    <definedName name="Total_Devices">'2.1 Mapping Devices'!#REF!</definedName>
    <definedName name="Total_distributed_workstation">'1.3 Cyber Devices'!$J$13</definedName>
    <definedName name="Total_GES_Cloud_Mail" localSheetId="3">#REF!</definedName>
    <definedName name="Total_GES_Cloud_Mail" localSheetId="9">#REF!</definedName>
    <definedName name="Total_GES_Cloud_Mail" localSheetId="12">#REF!</definedName>
    <definedName name="Total_GES_Cloud_Mail">#REF!</definedName>
    <definedName name="Total_GES_Cloud_Mail_Cible" localSheetId="3">#REF!</definedName>
    <definedName name="Total_GES_Cloud_Mail_Cible" localSheetId="9">#REF!</definedName>
    <definedName name="Total_GES_Cloud_Mail_Cible" localSheetId="12">#REF!</definedName>
    <definedName name="Total_GES_Cloud_Mail_Cible">#REF!</definedName>
    <definedName name="Total_GES_Cloud_Stockage" localSheetId="3">#REF!</definedName>
    <definedName name="Total_GES_Cloud_Stockage" localSheetId="9">#REF!</definedName>
    <definedName name="Total_GES_Cloud_Stockage" localSheetId="12">#REF!</definedName>
    <definedName name="Total_GES_Cloud_Stockage">#REF!</definedName>
    <definedName name="Total_GES_Cloud_Stockage_Cible" localSheetId="3">#REF!</definedName>
    <definedName name="Total_GES_Cloud_Stockage_Cible" localSheetId="9">#REF!</definedName>
    <definedName name="Total_GES_Cloud_Stockage_Cible" localSheetId="12">#REF!</definedName>
    <definedName name="Total_GES_Cloud_Stockage_Cible">#REF!</definedName>
    <definedName name="Total_GES_Cloud_Visio" localSheetId="3">#REF!</definedName>
    <definedName name="Total_GES_Cloud_Visio" localSheetId="9">#REF!</definedName>
    <definedName name="Total_GES_Cloud_Visio" localSheetId="12">#REF!</definedName>
    <definedName name="Total_GES_Cloud_Visio">#REF!</definedName>
    <definedName name="Total_GES_Cloud_Visio_Cible" localSheetId="3">#REF!</definedName>
    <definedName name="Total_GES_Cloud_Visio_Cible" localSheetId="9">#REF!</definedName>
    <definedName name="Total_GES_Cloud_Visio_Cible" localSheetId="12">#REF!</definedName>
    <definedName name="Total_GES_Cloud_Visio_Cible">#REF!</definedName>
    <definedName name="Total_GES_Ecrans" localSheetId="3">#REF!</definedName>
    <definedName name="Total_GES_Ecrans" localSheetId="9">#REF!</definedName>
    <definedName name="Total_GES_Ecrans" localSheetId="12">#REF!</definedName>
    <definedName name="Total_GES_Ecrans">#REF!</definedName>
    <definedName name="Total_GES_Ecrans_Cible" localSheetId="3">#REF!</definedName>
    <definedName name="Total_GES_Ecrans_Cible" localSheetId="9">#REF!</definedName>
    <definedName name="Total_GES_Ecrans_Cible" localSheetId="12">#REF!</definedName>
    <definedName name="Total_GES_Ecrans_Cible">#REF!</definedName>
    <definedName name="Total_GES_Firewalls" localSheetId="3">#REF!</definedName>
    <definedName name="Total_GES_Firewalls" localSheetId="9">#REF!</definedName>
    <definedName name="Total_GES_Firewalls" localSheetId="12">#REF!</definedName>
    <definedName name="Total_GES_Firewalls">#REF!</definedName>
    <definedName name="Total_GES_Firewalls_Cible" localSheetId="3">#REF!</definedName>
    <definedName name="Total_GES_Firewalls_Cible" localSheetId="9">#REF!</definedName>
    <definedName name="Total_GES_Firewalls_Cible" localSheetId="12">#REF!</definedName>
    <definedName name="Total_GES_Firewalls_Cible">#REF!</definedName>
    <definedName name="Total_GES_Firewalls_Cible_V2" localSheetId="3">#REF!</definedName>
    <definedName name="Total_GES_Firewalls_Cible_V2" localSheetId="9">#REF!</definedName>
    <definedName name="Total_GES_Firewalls_Cible_V2" localSheetId="12">#REF!</definedName>
    <definedName name="Total_GES_Firewalls_Cible_V2">#REF!</definedName>
    <definedName name="Total_GES_Firewalls_V2" localSheetId="3">#REF!</definedName>
    <definedName name="Total_GES_Firewalls_V2" localSheetId="9">#REF!</definedName>
    <definedName name="Total_GES_Firewalls_V2" localSheetId="12">#REF!</definedName>
    <definedName name="Total_GES_Firewalls_V2">#REF!</definedName>
    <definedName name="Total_GES_Imprimantes" localSheetId="3">#REF!</definedName>
    <definedName name="Total_GES_Imprimantes" localSheetId="9">#REF!</definedName>
    <definedName name="Total_GES_Imprimantes" localSheetId="12">#REF!</definedName>
    <definedName name="Total_GES_Imprimantes">#REF!</definedName>
    <definedName name="Total_GES_Imprimantes_Cible" localSheetId="3">#REF!</definedName>
    <definedName name="Total_GES_Imprimantes_Cible" localSheetId="9">#REF!</definedName>
    <definedName name="Total_GES_Imprimantes_Cible" localSheetId="12">#REF!</definedName>
    <definedName name="Total_GES_Imprimantes_Cible">#REF!</definedName>
    <definedName name="Total_GES_Laptop" localSheetId="3">#REF!</definedName>
    <definedName name="Total_GES_Laptop" localSheetId="9">#REF!</definedName>
    <definedName name="Total_GES_Laptop" localSheetId="12">#REF!</definedName>
    <definedName name="Total_GES_Laptop">#REF!</definedName>
    <definedName name="Total_GES_Laptop_Cible" localSheetId="3">#REF!</definedName>
    <definedName name="Total_GES_Laptop_Cible" localSheetId="9">#REF!</definedName>
    <definedName name="Total_GES_Laptop_Cible" localSheetId="12">#REF!</definedName>
    <definedName name="Total_GES_Laptop_Cible">#REF!</definedName>
    <definedName name="Total_GES_PC" localSheetId="3">#REF!</definedName>
    <definedName name="Total_GES_PC" localSheetId="9">#REF!</definedName>
    <definedName name="Total_GES_PC" localSheetId="12">#REF!</definedName>
    <definedName name="Total_GES_PC">#REF!</definedName>
    <definedName name="Total_GES_PC_Cible" localSheetId="3">#REF!</definedName>
    <definedName name="Total_GES_PC_Cible" localSheetId="9">#REF!</definedName>
    <definedName name="Total_GES_PC_Cible" localSheetId="12">#REF!</definedName>
    <definedName name="Total_GES_PC_Cible">#REF!</definedName>
    <definedName name="Total_GES_Projection" localSheetId="3">#REF!</definedName>
    <definedName name="Total_GES_Projection" localSheetId="9">#REF!</definedName>
    <definedName name="Total_GES_Projection" localSheetId="12">#REF!</definedName>
    <definedName name="Total_GES_Projection">#REF!</definedName>
    <definedName name="Total_GES_Projection_Cible" localSheetId="3">#REF!</definedName>
    <definedName name="Total_GES_Projection_Cible" localSheetId="9">#REF!</definedName>
    <definedName name="Total_GES_Projection_Cible" localSheetId="12">#REF!</definedName>
    <definedName name="Total_GES_Projection_Cible">#REF!</definedName>
    <definedName name="Total_GES_Routeurs" localSheetId="3">#REF!</definedName>
    <definedName name="Total_GES_Routeurs" localSheetId="9">#REF!</definedName>
    <definedName name="Total_GES_Routeurs" localSheetId="12">#REF!</definedName>
    <definedName name="Total_GES_Routeurs">#REF!</definedName>
    <definedName name="Total_GES_Routeurs_Cible" localSheetId="3">#REF!</definedName>
    <definedName name="Total_GES_Routeurs_Cible" localSheetId="9">#REF!</definedName>
    <definedName name="Total_GES_Routeurs_Cible" localSheetId="12">#REF!</definedName>
    <definedName name="Total_GES_Routeurs_Cible">#REF!</definedName>
    <definedName name="Total_GES_Routeurs_Cible_V2" localSheetId="3">#REF!</definedName>
    <definedName name="Total_GES_Routeurs_Cible_V2" localSheetId="9">#REF!</definedName>
    <definedName name="Total_GES_Routeurs_Cible_V2" localSheetId="12">#REF!</definedName>
    <definedName name="Total_GES_Routeurs_Cible_V2">#REF!</definedName>
    <definedName name="Total_GES_Routeurs_V2" localSheetId="3">#REF!</definedName>
    <definedName name="Total_GES_Routeurs_V2" localSheetId="9">#REF!</definedName>
    <definedName name="Total_GES_Routeurs_V2" localSheetId="12">#REF!</definedName>
    <definedName name="Total_GES_Routeurs_V2">#REF!</definedName>
    <definedName name="Total_GES_Serveurs" localSheetId="3">#REF!</definedName>
    <definedName name="Total_GES_Serveurs" localSheetId="9">#REF!</definedName>
    <definedName name="Total_GES_Serveurs" localSheetId="12">#REF!</definedName>
    <definedName name="Total_GES_Serveurs">#REF!</definedName>
    <definedName name="Total_GES_Serveurs_Boavizta" localSheetId="3">#REF!</definedName>
    <definedName name="Total_GES_Serveurs_Boavizta" localSheetId="9">#REF!</definedName>
    <definedName name="Total_GES_Serveurs_Boavizta" localSheetId="12">#REF!</definedName>
    <definedName name="Total_GES_Serveurs_Boavizta">#REF!</definedName>
    <definedName name="Total_GES_Serveurs_Boavizta_Cible" localSheetId="3">#REF!</definedName>
    <definedName name="Total_GES_Serveurs_Boavizta_Cible" localSheetId="9">#REF!</definedName>
    <definedName name="Total_GES_Serveurs_Boavizta_Cible" localSheetId="12">#REF!</definedName>
    <definedName name="Total_GES_Serveurs_Boavizta_Cible">#REF!</definedName>
    <definedName name="Total_GES_Serveurs_Cible" localSheetId="3">#REF!</definedName>
    <definedName name="Total_GES_Serveurs_Cible" localSheetId="9">#REF!</definedName>
    <definedName name="Total_GES_Serveurs_Cible" localSheetId="12">#REF!</definedName>
    <definedName name="Total_GES_Serveurs_Cible">#REF!</definedName>
    <definedName name="Total_GES_Smartphones" localSheetId="3">#REF!</definedName>
    <definedName name="Total_GES_Smartphones" localSheetId="9">#REF!</definedName>
    <definedName name="Total_GES_Smartphones" localSheetId="12">#REF!</definedName>
    <definedName name="Total_GES_Smartphones">#REF!</definedName>
    <definedName name="Total_GES_Switchs" localSheetId="3">#REF!</definedName>
    <definedName name="Total_GES_Switchs" localSheetId="9">#REF!</definedName>
    <definedName name="Total_GES_Switchs" localSheetId="12">#REF!</definedName>
    <definedName name="Total_GES_Switchs">#REF!</definedName>
    <definedName name="Total_GES_Switchs_Cible" localSheetId="3">#REF!</definedName>
    <definedName name="Total_GES_Switchs_Cible" localSheetId="9">#REF!</definedName>
    <definedName name="Total_GES_Switchs_Cible" localSheetId="12">#REF!</definedName>
    <definedName name="Total_GES_Switchs_Cible">#REF!</definedName>
    <definedName name="Total_GES_Switchs_Cible_V2" localSheetId="3">#REF!</definedName>
    <definedName name="Total_GES_Switchs_Cible_V2" localSheetId="9">#REF!</definedName>
    <definedName name="Total_GES_Switchs_Cible_V2" localSheetId="12">#REF!</definedName>
    <definedName name="Total_GES_Switchs_Cible_V2">#REF!</definedName>
    <definedName name="Total_GES_Switchs_V2" localSheetId="3">#REF!</definedName>
    <definedName name="Total_GES_Switchs_V2" localSheetId="9">#REF!</definedName>
    <definedName name="Total_GES_Switchs_V2" localSheetId="12">#REF!</definedName>
    <definedName name="Total_GES_Switchs_V2">#REF!</definedName>
    <definedName name="Total_GES_Tablettes" localSheetId="3">#REF!</definedName>
    <definedName name="Total_GES_Tablettes" localSheetId="9">#REF!</definedName>
    <definedName name="Total_GES_Tablettes" localSheetId="12">#REF!</definedName>
    <definedName name="Total_GES_Tablettes">#REF!</definedName>
    <definedName name="Total_GES_Tablettes_Cible" localSheetId="3">#REF!</definedName>
    <definedName name="Total_GES_Tablettes_Cible" localSheetId="9">#REF!</definedName>
    <definedName name="Total_GES_Tablettes_Cible" localSheetId="12">#REF!</definedName>
    <definedName name="Total_GES_Tablettes_Cible">#REF!</definedName>
    <definedName name="Total_GES_Téléphones_fixes" localSheetId="3">#REF!</definedName>
    <definedName name="Total_GES_Téléphones_fixes" localSheetId="9">#REF!</definedName>
    <definedName name="Total_GES_Téléphones_fixes" localSheetId="12">#REF!</definedName>
    <definedName name="Total_GES_Téléphones_fixes">#REF!</definedName>
    <definedName name="Total_GES_Téléphones_fixes_cible" localSheetId="3">#REF!</definedName>
    <definedName name="Total_GES_Téléphones_fixes_cible" localSheetId="9">#REF!</definedName>
    <definedName name="Total_GES_Téléphones_fixes_cible" localSheetId="12">#REF!</definedName>
    <definedName name="Total_GES_Téléphones_fixes_cible">#REF!</definedName>
    <definedName name="Total_GES_Téléphonie_Cible" localSheetId="3">#REF!</definedName>
    <definedName name="Total_GES_Téléphonie_Cible" localSheetId="9">#REF!</definedName>
    <definedName name="Total_GES_Téléphonie_Cible" localSheetId="12">#REF!</definedName>
    <definedName name="Total_GES_Téléphonie_Cible">#REF!</definedName>
    <definedName name="Total_GES_Televiseurs" localSheetId="3">#REF!</definedName>
    <definedName name="Total_GES_Televiseurs" localSheetId="9">#REF!</definedName>
    <definedName name="Total_GES_Televiseurs" localSheetId="12">#REF!</definedName>
    <definedName name="Total_GES_Televiseurs">#REF!</definedName>
    <definedName name="Total_GES_Televiseurs_Cible" localSheetId="3">#REF!</definedName>
    <definedName name="Total_GES_Televiseurs_Cible" localSheetId="9">#REF!</definedName>
    <definedName name="Total_GES_Televiseurs_Cible" localSheetId="12">#REF!</definedName>
    <definedName name="Total_GES_Televiseurs_Cible">#REF!</definedName>
    <definedName name="Total_GES_Visioconférence" localSheetId="3">#REF!</definedName>
    <definedName name="Total_GES_Visioconférence" localSheetId="9">#REF!</definedName>
    <definedName name="Total_GES_Visioconférence" localSheetId="12">#REF!</definedName>
    <definedName name="Total_GES_Visioconférence">#REF!</definedName>
    <definedName name="Total_GES_Visioconférence_Cible" localSheetId="3">#REF!</definedName>
    <definedName name="Total_GES_Visioconférence_Cible" localSheetId="9">#REF!</definedName>
    <definedName name="Total_GES_Visioconférence_Cible" localSheetId="12">#REF!</definedName>
    <definedName name="Total_GES_Visioconférence_Cible">#REF!</definedName>
    <definedName name="Total_GES_Wifi" localSheetId="3">#REF!</definedName>
    <definedName name="Total_GES_Wifi" localSheetId="9">#REF!</definedName>
    <definedName name="Total_GES_Wifi" localSheetId="12">#REF!</definedName>
    <definedName name="Total_GES_Wifi">#REF!</definedName>
    <definedName name="Total_GES_Wifi_Cible" localSheetId="3">#REF!</definedName>
    <definedName name="Total_GES_Wifi_Cible" localSheetId="9">#REF!</definedName>
    <definedName name="Total_GES_Wifi_Cible" localSheetId="12">#REF!</definedName>
    <definedName name="Total_GES_Wifi_Cible">#REF!</definedName>
    <definedName name="Total_GES_Wifi_Cible_V2" localSheetId="3">#REF!</definedName>
    <definedName name="Total_GES_Wifi_Cible_V2" localSheetId="9">#REF!</definedName>
    <definedName name="Total_GES_Wifi_Cible_V2" localSheetId="12">#REF!</definedName>
    <definedName name="Total_GES_Wifi_Cible_V2">#REF!</definedName>
    <definedName name="Total_GES_Wifi_V2" localSheetId="3">#REF!</definedName>
    <definedName name="Total_GES_Wifi_V2" localSheetId="9">#REF!</definedName>
    <definedName name="Total_GES_Wifi_V2" localSheetId="12">#REF!</definedName>
    <definedName name="Total_GES_Wifi_V2">#REF!</definedName>
    <definedName name="Total_Non_Cyber">'2.7 Mapping Non Cyber'!#REF!</definedName>
    <definedName name="Total_Scope2">'[1]4.1 Dashboard_Control'!$B$2</definedName>
    <definedName name="Total_Scope3">'[1]4.1 Dashboard_Control'!$B$3</definedName>
    <definedName name="Utilisation_GES_Ecrans" localSheetId="3">#REF!</definedName>
    <definedName name="Utilisation_GES_Ecrans" localSheetId="9">#REF!</definedName>
    <definedName name="Utilisation_GES_Ecrans" localSheetId="12">#REF!</definedName>
    <definedName name="Utilisation_GES_Ecrans">#REF!</definedName>
    <definedName name="Utilisation_GES_Firewall" localSheetId="3">#REF!</definedName>
    <definedName name="Utilisation_GES_Firewall" localSheetId="9">#REF!</definedName>
    <definedName name="Utilisation_GES_Firewall" localSheetId="12">#REF!</definedName>
    <definedName name="Utilisation_GES_Firewall">#REF!</definedName>
    <definedName name="Utilisation_GES_Firewall_V2" localSheetId="3">#REF!</definedName>
    <definedName name="Utilisation_GES_Firewall_V2" localSheetId="9">#REF!</definedName>
    <definedName name="Utilisation_GES_Firewall_V2" localSheetId="12">#REF!</definedName>
    <definedName name="Utilisation_GES_Firewall_V2">#REF!</definedName>
    <definedName name="Utilisation_GES_Imprimantes" localSheetId="3">#REF!</definedName>
    <definedName name="Utilisation_GES_Imprimantes" localSheetId="9">#REF!</definedName>
    <definedName name="Utilisation_GES_Imprimantes" localSheetId="12">#REF!</definedName>
    <definedName name="Utilisation_GES_Imprimantes">#REF!</definedName>
    <definedName name="Utilisation_GES_Laptop" localSheetId="3">#REF!</definedName>
    <definedName name="Utilisation_GES_Laptop" localSheetId="9">#REF!</definedName>
    <definedName name="Utilisation_GES_Laptop" localSheetId="12">#REF!</definedName>
    <definedName name="Utilisation_GES_Laptop">#REF!</definedName>
    <definedName name="Utilisation_GES_PC" localSheetId="3">#REF!</definedName>
    <definedName name="Utilisation_GES_PC" localSheetId="9">#REF!</definedName>
    <definedName name="Utilisation_GES_PC" localSheetId="12">#REF!</definedName>
    <definedName name="Utilisation_GES_PC">#REF!</definedName>
    <definedName name="Utilisation_GES_Projection" localSheetId="3">#REF!</definedName>
    <definedName name="Utilisation_GES_Projection" localSheetId="9">#REF!</definedName>
    <definedName name="Utilisation_GES_Projection" localSheetId="12">#REF!</definedName>
    <definedName name="Utilisation_GES_Projection">#REF!</definedName>
    <definedName name="Utilisation_GES_Routeurs" localSheetId="3">#REF!</definedName>
    <definedName name="Utilisation_GES_Routeurs" localSheetId="9">#REF!</definedName>
    <definedName name="Utilisation_GES_Routeurs" localSheetId="12">#REF!</definedName>
    <definedName name="Utilisation_GES_Routeurs">#REF!</definedName>
    <definedName name="Utilisation_GES_Routeurs_V2" localSheetId="3">#REF!</definedName>
    <definedName name="Utilisation_GES_Routeurs_V2" localSheetId="9">#REF!</definedName>
    <definedName name="Utilisation_GES_Routeurs_V2" localSheetId="12">#REF!</definedName>
    <definedName name="Utilisation_GES_Routeurs_V2">#REF!</definedName>
    <definedName name="Utilisation_GES_Serveurs" localSheetId="3">#REF!</definedName>
    <definedName name="Utilisation_GES_Serveurs" localSheetId="9">#REF!</definedName>
    <definedName name="Utilisation_GES_Serveurs" localSheetId="12">#REF!</definedName>
    <definedName name="Utilisation_GES_Serveurs">#REF!</definedName>
    <definedName name="Utilisation_GES_Serveurs_Boavizta" localSheetId="3">#REF!</definedName>
    <definedName name="Utilisation_GES_Serveurs_Boavizta" localSheetId="9">#REF!</definedName>
    <definedName name="Utilisation_GES_Serveurs_Boavizta" localSheetId="12">#REF!</definedName>
    <definedName name="Utilisation_GES_Serveurs_Boavizta">#REF!</definedName>
    <definedName name="Utilisation_GES_Switchs" localSheetId="3">#REF!</definedName>
    <definedName name="Utilisation_GES_Switchs" localSheetId="9">#REF!</definedName>
    <definedName name="Utilisation_GES_Switchs" localSheetId="12">#REF!</definedName>
    <definedName name="Utilisation_GES_Switchs">#REF!</definedName>
    <definedName name="Utilisation_GES_Switchs_V2" localSheetId="3">#REF!</definedName>
    <definedName name="Utilisation_GES_Switchs_V2" localSheetId="9">#REF!</definedName>
    <definedName name="Utilisation_GES_Switchs_V2" localSheetId="12">#REF!</definedName>
    <definedName name="Utilisation_GES_Switchs_V2">#REF!</definedName>
    <definedName name="Utilisation_GES_Tablettes" localSheetId="3">#REF!</definedName>
    <definedName name="Utilisation_GES_Tablettes" localSheetId="9">#REF!</definedName>
    <definedName name="Utilisation_GES_Tablettes" localSheetId="12">#REF!</definedName>
    <definedName name="Utilisation_GES_Tablettes">#REF!</definedName>
    <definedName name="Utilisation_GES_Téléphones_fixes" localSheetId="3">#REF!</definedName>
    <definedName name="Utilisation_GES_Téléphones_fixes" localSheetId="9">#REF!</definedName>
    <definedName name="Utilisation_GES_Téléphones_fixes" localSheetId="12">#REF!</definedName>
    <definedName name="Utilisation_GES_Téléphones_fixes">#REF!</definedName>
    <definedName name="Utilisation_GES_Téléphonie" localSheetId="3">#REF!</definedName>
    <definedName name="Utilisation_GES_Téléphonie" localSheetId="9">#REF!</definedName>
    <definedName name="Utilisation_GES_Téléphonie" localSheetId="12">#REF!</definedName>
    <definedName name="Utilisation_GES_Téléphonie">#REF!</definedName>
    <definedName name="Utilisation_GES_Televiseurs" localSheetId="3">#REF!</definedName>
    <definedName name="Utilisation_GES_Televiseurs" localSheetId="9">#REF!</definedName>
    <definedName name="Utilisation_GES_Televiseurs" localSheetId="12">#REF!</definedName>
    <definedName name="Utilisation_GES_Televiseurs">#REF!</definedName>
    <definedName name="Utilisation_GES_Visioconférence" localSheetId="3">#REF!</definedName>
    <definedName name="Utilisation_GES_Visioconférence" localSheetId="9">#REF!</definedName>
    <definedName name="Utilisation_GES_Visioconférence" localSheetId="12">#REF!</definedName>
    <definedName name="Utilisation_GES_Visioconférence">#REF!</definedName>
    <definedName name="Utilisation_GES_Wifi" localSheetId="3">#REF!</definedName>
    <definedName name="Utilisation_GES_Wifi" localSheetId="9">#REF!</definedName>
    <definedName name="Utilisation_GES_Wifi" localSheetId="12">#REF!</definedName>
    <definedName name="Utilisation_GES_Wifi">#REF!</definedName>
    <definedName name="Utilisation_GES_Wifi_V2" localSheetId="3">#REF!</definedName>
    <definedName name="Utilisation_GES_Wifi_V2" localSheetId="9">#REF!</definedName>
    <definedName name="Utilisation_GES_Wifi_V2" localSheetId="12">#REF!</definedName>
    <definedName name="Utilisation_GES_Wifi_V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2" i="83" l="1"/>
  <c r="J13" i="108" l="1"/>
  <c r="G29" i="108" l="1"/>
  <c r="G30" i="108"/>
  <c r="G31" i="108"/>
  <c r="G32" i="108"/>
  <c r="G33" i="108"/>
  <c r="G34" i="108"/>
  <c r="G35" i="108"/>
  <c r="G36" i="108"/>
  <c r="G37" i="108"/>
  <c r="G38" i="108"/>
  <c r="F29" i="108"/>
  <c r="F30" i="108"/>
  <c r="F31" i="108"/>
  <c r="F32" i="108"/>
  <c r="F33" i="108"/>
  <c r="F34" i="108"/>
  <c r="F35" i="108"/>
  <c r="F36" i="108"/>
  <c r="F37" i="108"/>
  <c r="F38" i="108"/>
  <c r="E29" i="108"/>
  <c r="E30" i="108"/>
  <c r="E31" i="108"/>
  <c r="E32" i="108"/>
  <c r="E33" i="108"/>
  <c r="E34" i="108"/>
  <c r="E35" i="108"/>
  <c r="E36" i="108"/>
  <c r="E37" i="108"/>
  <c r="E38" i="108"/>
  <c r="H15" i="107"/>
  <c r="H16" i="107"/>
  <c r="H17" i="107"/>
  <c r="H18" i="107"/>
  <c r="H19" i="107"/>
  <c r="H20" i="107"/>
  <c r="H21" i="107"/>
  <c r="H22" i="107"/>
  <c r="H23" i="107"/>
  <c r="H24" i="107"/>
  <c r="H25" i="107"/>
  <c r="G15" i="107"/>
  <c r="G16" i="107"/>
  <c r="G17" i="107"/>
  <c r="G18" i="107"/>
  <c r="G19" i="107"/>
  <c r="G20" i="107"/>
  <c r="G21" i="107"/>
  <c r="G22" i="107"/>
  <c r="G23" i="107"/>
  <c r="G24" i="107"/>
  <c r="G25" i="107"/>
  <c r="F15" i="107"/>
  <c r="F16" i="107"/>
  <c r="F17" i="107"/>
  <c r="F18" i="107"/>
  <c r="F19" i="107"/>
  <c r="F20" i="107"/>
  <c r="F21" i="107"/>
  <c r="F22" i="107"/>
  <c r="F23" i="107"/>
  <c r="F24" i="107"/>
  <c r="F25" i="107"/>
  <c r="C24" i="22" l="1"/>
  <c r="C106" i="72"/>
  <c r="C107" i="72"/>
  <c r="C108" i="72"/>
  <c r="C109" i="72"/>
  <c r="C110" i="72"/>
  <c r="C111" i="72"/>
  <c r="C112" i="72"/>
  <c r="C113" i="72"/>
  <c r="C114" i="72"/>
  <c r="C115" i="72"/>
  <c r="C116" i="72"/>
  <c r="C117" i="72"/>
  <c r="C118" i="72"/>
  <c r="C119" i="72"/>
  <c r="C120" i="72"/>
  <c r="C121" i="72"/>
  <c r="C122" i="72"/>
  <c r="C123" i="72"/>
  <c r="C124" i="72"/>
  <c r="C125" i="72"/>
  <c r="C126" i="72"/>
  <c r="C127" i="72"/>
  <c r="C128" i="72"/>
  <c r="C129" i="72"/>
  <c r="C130" i="72"/>
  <c r="C131" i="72"/>
  <c r="C132" i="72"/>
  <c r="C133" i="72"/>
  <c r="C134" i="72"/>
  <c r="C135" i="72"/>
  <c r="C136" i="72"/>
  <c r="C137" i="72"/>
  <c r="C138" i="72"/>
  <c r="C139" i="72"/>
  <c r="C140" i="72"/>
  <c r="C141" i="72"/>
  <c r="C142" i="72"/>
  <c r="C143" i="72"/>
  <c r="C144" i="72"/>
  <c r="C145" i="72"/>
  <c r="C146" i="72"/>
  <c r="C147" i="72"/>
  <c r="C148" i="72"/>
  <c r="C149" i="72"/>
  <c r="C150" i="72"/>
  <c r="C151" i="72"/>
  <c r="C152" i="72"/>
  <c r="C153" i="72"/>
  <c r="C154" i="72"/>
  <c r="C155" i="72"/>
  <c r="C156" i="72"/>
  <c r="C157" i="72"/>
  <c r="C158" i="72"/>
  <c r="C159" i="72"/>
  <c r="C160" i="72"/>
  <c r="C161" i="72"/>
  <c r="C162" i="72"/>
  <c r="C163" i="72"/>
  <c r="C164" i="72"/>
  <c r="C165" i="72"/>
  <c r="C166" i="72"/>
  <c r="C167" i="72"/>
  <c r="C168" i="72"/>
  <c r="C169" i="72"/>
  <c r="C170" i="72"/>
  <c r="C171" i="72"/>
  <c r="C172" i="72"/>
  <c r="C173" i="72"/>
  <c r="C174" i="72"/>
  <c r="C105" i="72"/>
  <c r="C32" i="72"/>
  <c r="C33" i="72"/>
  <c r="C34" i="72"/>
  <c r="C35" i="72"/>
  <c r="C36" i="72"/>
  <c r="C37" i="72"/>
  <c r="C38" i="72"/>
  <c r="C39" i="72"/>
  <c r="C40" i="72"/>
  <c r="C41" i="72"/>
  <c r="C42" i="72"/>
  <c r="C43" i="72"/>
  <c r="C44" i="72"/>
  <c r="C45" i="72"/>
  <c r="C46" i="72"/>
  <c r="C47" i="72"/>
  <c r="C48" i="72"/>
  <c r="C49" i="72"/>
  <c r="C50" i="72"/>
  <c r="C51" i="72"/>
  <c r="C52" i="72"/>
  <c r="C53" i="72"/>
  <c r="C54" i="72"/>
  <c r="C55" i="72"/>
  <c r="C56" i="72"/>
  <c r="C57" i="72"/>
  <c r="C58" i="72"/>
  <c r="C59" i="72"/>
  <c r="C60" i="72"/>
  <c r="C61" i="72"/>
  <c r="C62" i="72"/>
  <c r="C63" i="72"/>
  <c r="C64" i="72"/>
  <c r="C65" i="72"/>
  <c r="C66" i="72"/>
  <c r="C67" i="72"/>
  <c r="C68" i="72"/>
  <c r="C69" i="72"/>
  <c r="C70" i="72"/>
  <c r="C71" i="72"/>
  <c r="C72" i="72"/>
  <c r="C73" i="72"/>
  <c r="C74" i="72"/>
  <c r="C75" i="72"/>
  <c r="C76" i="72"/>
  <c r="C77" i="72"/>
  <c r="C78" i="72"/>
  <c r="C79" i="72"/>
  <c r="C80" i="72"/>
  <c r="C81" i="72"/>
  <c r="C82" i="72"/>
  <c r="C83" i="72"/>
  <c r="C84" i="72"/>
  <c r="C85" i="72"/>
  <c r="C86" i="72"/>
  <c r="C87" i="72"/>
  <c r="C88" i="72"/>
  <c r="C89" i="72"/>
  <c r="C90" i="72"/>
  <c r="C91" i="72"/>
  <c r="C92" i="72"/>
  <c r="C93" i="72"/>
  <c r="C94" i="72"/>
  <c r="C95" i="72"/>
  <c r="C96" i="72"/>
  <c r="C97" i="72"/>
  <c r="C98" i="72"/>
  <c r="C99" i="72"/>
  <c r="C100" i="72"/>
  <c r="C31" i="72"/>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05"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J13" i="22"/>
  <c r="H14" i="72"/>
  <c r="H12" i="67"/>
  <c r="H13" i="67"/>
  <c r="H42" i="84" l="1"/>
  <c r="H41" i="84"/>
  <c r="H15" i="84"/>
  <c r="H14" i="84"/>
  <c r="F42" i="84"/>
  <c r="F41" i="84"/>
  <c r="G42" i="84"/>
  <c r="G41" i="84"/>
  <c r="G15" i="84"/>
  <c r="G14" i="84"/>
  <c r="F15" i="84"/>
  <c r="F14" i="84"/>
  <c r="F33" i="83"/>
  <c r="F34" i="83"/>
  <c r="F24" i="83"/>
  <c r="F25" i="83"/>
  <c r="F26" i="83"/>
  <c r="E32" i="83"/>
  <c r="E33" i="83"/>
  <c r="E34" i="83"/>
  <c r="C32" i="83"/>
  <c r="C33" i="83"/>
  <c r="C34" i="83"/>
  <c r="E24" i="83"/>
  <c r="E25" i="83"/>
  <c r="E26" i="83"/>
  <c r="C24" i="83"/>
  <c r="C25" i="83"/>
  <c r="C26" i="83"/>
  <c r="F15" i="83"/>
  <c r="F16" i="83"/>
  <c r="F14" i="83"/>
  <c r="E14" i="83"/>
  <c r="E15" i="83"/>
  <c r="E16" i="83"/>
  <c r="C14" i="83"/>
  <c r="C15" i="83"/>
  <c r="C16" i="83"/>
  <c r="D13" i="72" a="1"/>
  <c r="D13" i="72" s="1"/>
  <c r="D14" i="72" a="1"/>
  <c r="D14" i="72" s="1"/>
  <c r="D15" i="72" a="1"/>
  <c r="D15" i="72" s="1"/>
  <c r="D16" i="72" a="1"/>
  <c r="D16" i="72" s="1"/>
  <c r="D17" i="72" a="1"/>
  <c r="D17" i="72" s="1"/>
  <c r="D18" i="72" a="1"/>
  <c r="D18" i="72" s="1"/>
  <c r="D19" i="72" a="1"/>
  <c r="D19" i="72" s="1"/>
  <c r="D20" i="72" a="1"/>
  <c r="D20" i="72" s="1"/>
  <c r="D21" i="72" a="1"/>
  <c r="D21" i="72" s="1"/>
  <c r="D22" i="72" a="1"/>
  <c r="D22" i="72" s="1"/>
  <c r="D23" i="72" a="1"/>
  <c r="D23" i="72" s="1"/>
  <c r="D24" i="72" a="1"/>
  <c r="D24" i="72" s="1"/>
  <c r="D25" i="72" a="1"/>
  <c r="D25" i="72" s="1"/>
  <c r="D26" i="72" a="1"/>
  <c r="D26" i="72" s="1"/>
  <c r="G14" i="72"/>
  <c r="G13" i="72"/>
  <c r="H13" i="72" s="1"/>
  <c r="C13" i="72" a="1"/>
  <c r="C13" i="72" s="1"/>
  <c r="C14" i="72" a="1"/>
  <c r="C14" i="72" s="1"/>
  <c r="C15" i="72" a="1"/>
  <c r="C15" i="72" s="1"/>
  <c r="C16" i="72" a="1"/>
  <c r="C16" i="72" s="1"/>
  <c r="C17" i="72" a="1"/>
  <c r="C17" i="72" s="1"/>
  <c r="C18" i="72" a="1"/>
  <c r="C18" i="72" s="1"/>
  <c r="C19" i="72" a="1"/>
  <c r="C19" i="72" s="1"/>
  <c r="C20" i="72" a="1"/>
  <c r="C20" i="72" s="1"/>
  <c r="C21" i="72" a="1"/>
  <c r="C21" i="72" s="1"/>
  <c r="C22" i="72" a="1"/>
  <c r="C22" i="72" s="1"/>
  <c r="C23" i="72" a="1"/>
  <c r="C23" i="72" s="1"/>
  <c r="C24" i="72" a="1"/>
  <c r="C24" i="72" s="1"/>
  <c r="C25" i="72" a="1"/>
  <c r="C25" i="72" s="1"/>
  <c r="C26" i="72" a="1"/>
  <c r="C26" i="72" s="1"/>
  <c r="G13" i="67" l="1"/>
  <c r="G12" i="67"/>
  <c r="D13" i="67" a="1"/>
  <c r="D13" i="67" s="1"/>
  <c r="D14" i="67" a="1"/>
  <c r="D14" i="67" s="1"/>
  <c r="D15" i="67" a="1"/>
  <c r="D15" i="67" s="1"/>
  <c r="D16" i="67" a="1"/>
  <c r="D16" i="67" s="1"/>
  <c r="D17" i="67" a="1"/>
  <c r="D17" i="67" s="1"/>
  <c r="D18" i="67" a="1"/>
  <c r="D18" i="67" s="1"/>
  <c r="D19" i="67" a="1"/>
  <c r="D19" i="67" s="1"/>
  <c r="D20" i="67" a="1"/>
  <c r="D20" i="67" s="1"/>
  <c r="D21" i="67" a="1"/>
  <c r="D21" i="67" s="1"/>
  <c r="D22" i="67" a="1"/>
  <c r="D22" i="67" s="1"/>
  <c r="D23" i="67" a="1"/>
  <c r="D23" i="67" s="1"/>
  <c r="D24" i="67" a="1"/>
  <c r="D24" i="67" s="1"/>
  <c r="D25" i="67" a="1"/>
  <c r="D25" i="67" s="1"/>
  <c r="D12" i="67" a="1"/>
  <c r="D12" i="67" s="1"/>
  <c r="C12" i="67" a="1"/>
  <c r="C12" i="67" s="1"/>
  <c r="C13" i="67" a="1"/>
  <c r="C13" i="67" s="1"/>
  <c r="C14" i="67" a="1"/>
  <c r="C14" i="67" s="1"/>
  <c r="C15" i="67" a="1"/>
  <c r="C15" i="67" s="1"/>
  <c r="C16" i="67" a="1"/>
  <c r="C16" i="67" s="1"/>
  <c r="C17" i="67" a="1"/>
  <c r="C17" i="67" s="1"/>
  <c r="C18" i="67" a="1"/>
  <c r="C18" i="67" s="1"/>
  <c r="C19" i="67" a="1"/>
  <c r="C19" i="67" s="1"/>
  <c r="C20" i="67" a="1"/>
  <c r="C20" i="67" s="1"/>
  <c r="C21" i="67" a="1"/>
  <c r="C21" i="67" s="1"/>
  <c r="C22" i="67" a="1"/>
  <c r="C22" i="67" s="1"/>
  <c r="C23" i="67" a="1"/>
  <c r="C23" i="67" s="1"/>
  <c r="C24" i="67" a="1"/>
  <c r="C24" i="67" s="1"/>
  <c r="C25" i="67" a="1"/>
  <c r="C25" i="67" s="1"/>
  <c r="C13" i="4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<sst xmlns="http://schemas.openxmlformats.org/spreadsheetml/2006/main" count="2234" uniqueCount="892">
  <si>
    <t>Cybersustainability Methodology Presentation</t>
  </si>
  <si>
    <t>Intellectual Property Rights</t>
  </si>
  <si>
    <t>This methodolgy was created to calculate the Carbon Emission of Cybersecurity.</t>
  </si>
  <si>
    <t>It is based on NIST cybersecurity recommandations.</t>
  </si>
  <si>
    <t>Always indicate the above when using the methodology to quote the authors.</t>
  </si>
  <si>
    <t>The shortlisted controls can be found in the "Referential" tab.</t>
  </si>
  <si>
    <t>The methodology V2 is composed of two documents : Template EN v2 - Cybersecurity Data Collection and Template EN v2 - Cybersecurity GHG Emissions Calculator.</t>
  </si>
  <si>
    <t xml:space="preserve">Collect your data with the first one, then report them in the second document to get the calculations. </t>
  </si>
  <si>
    <t>The data collected will help you cover the different aspects of the shortlisted NIST controls. With the mapping tabs you will be able to map the data categories with each NIST control.</t>
  </si>
  <si>
    <t>You can perform the methodology on the whole scope of your company or on a representative entity. In this case you can use a multplying factor to estimate the emission for the whole company.</t>
  </si>
  <si>
    <t>Please read the READ-ME tab.</t>
  </si>
  <si>
    <t>Appendix</t>
  </si>
  <si>
    <t>Understanding of how an Information System works</t>
  </si>
  <si>
    <t xml:space="preserve">In the graph below you can see the main sets of equipment or sites allowing a digital service such as cybersecurity to be carried out.  </t>
  </si>
  <si>
    <t>This can help you understand the different requirements for Data Collection.</t>
  </si>
  <si>
    <t xml:space="preserve">You can find the detailed document here : </t>
  </si>
  <si>
    <t>https://librairie.ademe.fr/consommer-autrement/7815-product-category-rules-pcr-for-information-systems-is.html</t>
  </si>
  <si>
    <t>NIST shortlisted controls</t>
  </si>
  <si>
    <t>This tab present the NIST controls shortlisted as having the biggest carbon impact.</t>
  </si>
  <si>
    <t>You can see the original NIST formulation and ID and on the right table the simplified ID and controls used in thsi methodology.</t>
  </si>
  <si>
    <t>Shortlisted controls from the NIST Framework and Wavestone Cyberbenchmark</t>
  </si>
  <si>
    <t>Simplified controls for emissions calculation</t>
  </si>
  <si>
    <t>Topic</t>
  </si>
  <si>
    <t>ID</t>
  </si>
  <si>
    <t>NIST function</t>
  </si>
  <si>
    <t>Type</t>
  </si>
  <si>
    <t>Subtopic</t>
  </si>
  <si>
    <t>Assessment point</t>
  </si>
  <si>
    <t>Requirement</t>
  </si>
  <si>
    <t>Short ID</t>
  </si>
  <si>
    <t>Simplified requierment</t>
  </si>
  <si>
    <t>APP</t>
  </si>
  <si>
    <t>APP.02-lvl2</t>
  </si>
  <si>
    <t>PROTECT (PR)</t>
  </si>
  <si>
    <t>TECH</t>
  </si>
  <si>
    <t>SDLC tools</t>
  </si>
  <si>
    <t>How is cybersecurity integrated in your Software Development Life Cycle (projects needs/specifications, development, exploitation, disposal)?</t>
  </si>
  <si>
    <t>- Some internal tools are created (architecture patterns, list of frameworks, code analyzer…) and used by the application security experts.</t>
  </si>
  <si>
    <t>APP_01</t>
  </si>
  <si>
    <t>Tools are used by application experts for the software development lifecycle (SDLC).</t>
  </si>
  <si>
    <t>ASSET</t>
  </si>
  <si>
    <t>ASSET.06-lvl4</t>
  </si>
  <si>
    <t>IT assets capacity planning tool</t>
  </si>
  <si>
    <t>How is IT resources availability monitored?</t>
  </si>
  <si>
    <t>- Use of supervision tools (e.g. Centreon) on applications level.</t>
  </si>
  <si>
    <t>ASSET_01</t>
  </si>
  <si>
    <t>Monitoring tools (e.g. Centreon) are used at application level.</t>
  </si>
  <si>
    <t>ASSET.09-lvl4</t>
  </si>
  <si>
    <t>Obsolescence management tool</t>
  </si>
  <si>
    <t>How do you manage obsolete assets?</t>
  </si>
  <si>
    <t>- Obsolete assets are blocked, replaced or protected through specific risk-reduction measures (e.g. network isolation).
- Virtual patching is performed to maintain the security level.</t>
  </si>
  <si>
    <t>ASSET_02</t>
  </si>
  <si>
    <t>Obsolete assets are blocked, replaced or protected.</t>
  </si>
  <si>
    <t>ASSET.10-lvl4</t>
  </si>
  <si>
    <t>ORGA</t>
  </si>
  <si>
    <t>IT assets disposal process</t>
  </si>
  <si>
    <t>What is your policy for the disposal of devices (server, workstation, smartphone, …)?</t>
  </si>
  <si>
    <t>- A process is continuously improved.
- Data on devices are securely erased before the device is reassigned or taken out of production.
- Regular controls are made to ensure that implementation complies with the policy.</t>
  </si>
  <si>
    <t>ASSET_03</t>
  </si>
  <si>
    <t>Assets or hard disks can be destroyed for security reasons when they are removed from the production environment.</t>
  </si>
  <si>
    <t>CLOUD</t>
  </si>
  <si>
    <t>CLOUD.06-lvl4</t>
  </si>
  <si>
    <t>Cloud services resilience</t>
  </si>
  <si>
    <t>What is the strategy in place for redundancy capabilities in the event of a service interruption?</t>
  </si>
  <si>
    <t>- Redundancy capabilities between datacenters in different regions are possible and regularly tested.</t>
  </si>
  <si>
    <t>CLOUD_01</t>
  </si>
  <si>
    <t>Redundancy options in data centres located in different regions are put in place.</t>
  </si>
  <si>
    <t>CLOUD.07-lvl4</t>
  </si>
  <si>
    <t>Cloud data backup</t>
  </si>
  <si>
    <t>What strategy is in place for data backup?</t>
  </si>
  <si>
    <t>- Backup capabilities are formalized for Cloud streams and data. 
- Backups are automated and tested.
- Backups are stored beyond their region of creation (in another region, on another account, on-premise, etc…).</t>
  </si>
  <si>
    <t>CLOUD_02</t>
  </si>
  <si>
    <t>Backup options are put in place</t>
  </si>
  <si>
    <t>CLOUD.08-lvl3</t>
  </si>
  <si>
    <t>Administration access to cloud consoles</t>
  </si>
  <si>
    <t>How is administratif acess to cloud consoles managed?</t>
  </si>
  <si>
    <t>- Access is performed via a bastion to ensure traceability.</t>
  </si>
  <si>
    <t>CLOUD_03</t>
  </si>
  <si>
    <t>Bastions are used to access cloud consoles</t>
  </si>
  <si>
    <t>CLOUD.11-lvl4</t>
  </si>
  <si>
    <t>Cloud flows security</t>
  </si>
  <si>
    <t>How are inbound and outbound flows secured in the Cloud?</t>
  </si>
  <si>
    <t>- A Zero-trust identity-based security helps protect Cloud environments.</t>
  </si>
  <si>
    <t>CLOUD_04</t>
  </si>
  <si>
    <t>A security model based on Zero-Trust is used</t>
  </si>
  <si>
    <t>DATA</t>
  </si>
  <si>
    <t>DATA.03-lvl4</t>
  </si>
  <si>
    <t>IDENTIFY (ID)</t>
  </si>
  <si>
    <t>Classification tools - Unstructured data</t>
  </si>
  <si>
    <t xml:space="preserve">How do you implement data classification for unstructured data? </t>
  </si>
  <si>
    <t>- A data classification tool is deployed or the classification is mandatory (e.g. BoldonJames, AIP,…).
- Advanced use of data mapping tools (regular reporting by security team, large coverage,…).</t>
  </si>
  <si>
    <t>DATA_01</t>
  </si>
  <si>
    <t>Data classification and mapping tools are used</t>
  </si>
  <si>
    <t>DATA.04-lvl4</t>
  </si>
  <si>
    <t>How is personal data treated and inventoried (especially in regards to GDPR requirements)?</t>
  </si>
  <si>
    <t>- A personal data register is documented and continuously updated.
- The data register content is regularly controlled.</t>
  </si>
  <si>
    <t>DATA_02</t>
  </si>
  <si>
    <t>A personal data register is maintained and monitored</t>
  </si>
  <si>
    <t>DATA.05-lvl4</t>
  </si>
  <si>
    <t>Storage</t>
  </si>
  <si>
    <t>How do you detect an data leak on the Internet?</t>
  </si>
  <si>
    <t>- A DRM (Digital Rights Management) solution is used on all sensitive folders (e.g: Varonis, AIP).</t>
  </si>
  <si>
    <t>DATA_03</t>
  </si>
  <si>
    <t>A digital risk management solution (DRM solution: Varonis, AIP) is used to detect data leaks on the Internet</t>
  </si>
  <si>
    <t>DATA.06-lvl4</t>
  </si>
  <si>
    <t>Data in motion</t>
  </si>
  <si>
    <t>How do you secure sensitive data in transit (data transiting over the networks, applications, or physically)?</t>
  </si>
  <si>
    <t>- Mechanisms are deployed to detect bypasses on all networks (via DLP solution or SIEM rules).
- A secured exchange solution is available for internal &amp; external exchange and mandatory for certain types of exchange.</t>
  </si>
  <si>
    <t>DATA_04</t>
  </si>
  <si>
    <t>Sensitive data in transit is secured (via a DLP solution, SIEM rules, a secure exchange solution)</t>
  </si>
  <si>
    <t>DATA.07-lvl4</t>
  </si>
  <si>
    <t>Prevention of unstructured data leakage (DLP)</t>
  </si>
  <si>
    <t>What are the mechanisms in place on desktops to prevent unstructured data leakage?</t>
  </si>
  <si>
    <t>- Endpoint DLP solutions (e.g. Varonis, Symantec) are deployed on desktops.
- This solution is used for detection and reaction (transfer is blocked).</t>
  </si>
  <si>
    <t>DATA_05</t>
  </si>
  <si>
    <t>Unstructured data leaks are prevented using DLP solutions on workstations (e.g. Varonis, Symantec)</t>
  </si>
  <si>
    <t>DATA.08-lvl4</t>
  </si>
  <si>
    <t>Network DLP</t>
  </si>
  <si>
    <t>What security solutions been deployed on network points, to prevent data leaks?</t>
  </si>
  <si>
    <t>- DLP solutions are deployed on Web and Email gateways to detect data exfiltration.
- Blocking mode is activated and encrypted communications are decrypted for monitoring.</t>
  </si>
  <si>
    <t>DATA_06</t>
  </si>
  <si>
    <t xml:space="preserve">DLP solutions are deployed on network points to prevent data leaks </t>
  </si>
  <si>
    <t>DATA.09-lvl4</t>
  </si>
  <si>
    <t>Data desensitization</t>
  </si>
  <si>
    <t>How is data protected in a non-production environment (lower security level)?</t>
  </si>
  <si>
    <t>- Desensitization is available for several use cases.
- Tools are described in a service catalog widely shared.
- The use of desensitization tools is monitored.</t>
  </si>
  <si>
    <t>DATA_07</t>
  </si>
  <si>
    <t>Tools are used to desensitise data</t>
  </si>
  <si>
    <t>DATA.10-lvl4</t>
  </si>
  <si>
    <t>DETECT (DE)</t>
  </si>
  <si>
    <t>Data leakage detection</t>
  </si>
  <si>
    <t>How do you detect a data leak on the Internet?</t>
  </si>
  <si>
    <t>- A very broad and automated monitoring is carried out on the Internet to verify that data has not been leaked (e.g. via CybelAngel offer).</t>
  </si>
  <si>
    <t>DATA_08</t>
  </si>
  <si>
    <t>Automatic monitoring of the Internet to detect data leaks (e.g. CyberAngel)</t>
  </si>
  <si>
    <t>DATA_09</t>
  </si>
  <si>
    <t>Data is encrypted</t>
  </si>
  <si>
    <t>DET</t>
  </si>
  <si>
    <t>DET.04-lvl4</t>
  </si>
  <si>
    <t>Logs collected</t>
  </si>
  <si>
    <t>What types of logs are collected?</t>
  </si>
  <si>
    <t>- Network security systems logs are collected (firewall, remote access gateways, etc.).
- Security solutions logs (AV, HIPS…) are collected.
- Infrastructure logs are collected (servers / database / middleware).
- Business applications logs related to security events are collected.</t>
  </si>
  <si>
    <t>DET_01</t>
  </si>
  <si>
    <t>Logs of the security systems are kept.</t>
  </si>
  <si>
    <t>DET.05-lvl4</t>
  </si>
  <si>
    <t>Logs analyzed</t>
  </si>
  <si>
    <t>What types of logs are analyzed?</t>
  </si>
  <si>
    <t>- Security devices logs are analyzed (firewall, remote access gateways, etc.).
- Security solutions logs (AV, HIPS…) are analyzed.
- Infrastructure logs are analyzed (servers / database / middleware).
- Business applications logs concerning security events are analyzed.</t>
  </si>
  <si>
    <t>DET_02</t>
  </si>
  <si>
    <t>Logs from network security systems, security solutions, infrastructures and business applications are analysed.</t>
  </si>
  <si>
    <t>DET.06-lvl4</t>
  </si>
  <si>
    <t>Log centralization and monitoring</t>
  </si>
  <si>
    <t>How do you detect abnormal events?</t>
  </si>
  <si>
    <t>- Logs are centralized in a SIEM (e.g. Splunk, Logpoint) and available for forensics.
- The detection scenarios are enriched with logs from internal services (e.g. CMDB) and external services (CTI) to contextualize the alerts received.
- Rules are configured to trigger automatic remediation actions in a SOAR when abnormal behaviour is detected.</t>
  </si>
  <si>
    <t>DET_03</t>
  </si>
  <si>
    <t>The logs are centralised in a SIEM (e.g. Splunk, Logpoint) and abnormal events are detected using detection scenarios. Remedial action is then taken.</t>
  </si>
  <si>
    <t>DET.08-lvl4</t>
  </si>
  <si>
    <t>Threat intelligence feeds</t>
  </si>
  <si>
    <t>What sources of Cyber Threat Intelligence do you have?</t>
  </si>
  <si>
    <t>- Numerous CTI sources are reviewed on a regular basis and cover the entire scope of intelligence needed by the company (e.g. qualified IOCs, sector sources, geographic sources, etc.).</t>
  </si>
  <si>
    <t>DET_04</t>
  </si>
  <si>
    <t>CTI sources are used to cover the entire perimeter of the company</t>
  </si>
  <si>
    <t>DET.09-lvl4</t>
  </si>
  <si>
    <t>IOC feeds management</t>
  </si>
  <si>
    <t>How are IOC's (Indicators of Compromise) managed?</t>
  </si>
  <si>
    <t>- IOCs feeds are formatted according to a standard format.
- They are qualified (reliability check) and correlated to the SIEM's security alerts.
- They are routed to the appropriate team for detection or blocking.</t>
  </si>
  <si>
    <t>DET_05</t>
  </si>
  <si>
    <t>Indicators of compromise are qualified and correlated</t>
  </si>
  <si>
    <t>DET.12-lvl3</t>
  </si>
  <si>
    <t>Detection probes</t>
  </si>
  <si>
    <t>Are detection probes (Darktrace, Vectra, etc…) deployed on the IS?</t>
  </si>
  <si>
    <t>- Intrusion Detection Systems (IDS) are activated.
- Intrusion Prevention Systems (IPS) are activated.
- The detection probes are connected to the SIEM.</t>
  </si>
  <si>
    <t>DET_06</t>
  </si>
  <si>
    <t>Intrusion detection systems and intrusion prevention systems are activated and connected to the SIEM</t>
  </si>
  <si>
    <t>DET.12-lvl4</t>
  </si>
  <si>
    <t>- Detection probes that embed behavioral analysis are used.</t>
  </si>
  <si>
    <t>DET_07</t>
  </si>
  <si>
    <t>Detection probes (e.g. Darktrace, Vectra) are deployed on the information system</t>
  </si>
  <si>
    <t>OPS.04-lvl4</t>
  </si>
  <si>
    <t>Infrastructure security solutions</t>
  </si>
  <si>
    <t>How is malware detected at the infrastructure level?</t>
  </si>
  <si>
    <t>- EDR (e.g. Symantec, SentinelOne, Fireeye) for continuous monitoring and analysis to more readily identify, detect, and prevent advanced threats.
- Use of sandboxing to test unverified programs that may contain a virus or other malicious code.</t>
  </si>
  <si>
    <t>DET_08</t>
  </si>
  <si>
    <t>An EDR (endpoint detection and response tool, e.g. Symantec, SentinelOne, Fireeye) and a sandbox are used to detect malicious software</t>
  </si>
  <si>
    <t>ENDPT</t>
  </si>
  <si>
    <t>ENDPT.02-lvl3</t>
  </si>
  <si>
    <t>Endpoint security solutions</t>
  </si>
  <si>
    <t>How do you deploy endpoint protection requirements on workstations?</t>
  </si>
  <si>
    <t>- Group Policies (GPO) are configured at company level on every workstation and can be customized to answer some specific security needs.
- Signature-based anti-malware protection is implemented on all workstations.
- Host IPS is deployed on all workstations.</t>
  </si>
  <si>
    <t>ENDPT_01</t>
  </si>
  <si>
    <t>Anti-malware or intrusion prevention solutions (host IPS) are deployed on workstations</t>
  </si>
  <si>
    <t>ENDPT.02-lvl4</t>
  </si>
  <si>
    <t>- Group Policies (GPO) are configured at company level on every workstation and cover all specific security needs.
- EDR (e.g. SentinelOne, Symantec, FireEye) is deployed on all workstations for continuous monitoring and analysis to more readily identify, detect, and prevent advanced threats.</t>
  </si>
  <si>
    <t>ENDPT_02</t>
  </si>
  <si>
    <t>An EDR (endpoint detection and response tool, e.g. SentinelOne, Symantec, FireEye) is deployed on all workstations</t>
  </si>
  <si>
    <t>ENDPT.05-lvl4</t>
  </si>
  <si>
    <t>Device management</t>
  </si>
  <si>
    <t>How do you manage workstations connected to the company network?</t>
  </si>
  <si>
    <t>- Device Management tools (e.g. SCCM, Intune, Tanium, Jamf) are implemented for workstations allowing:
      &gt; Pushing security configuration upon enrollment (encryption, application store)
      &gt; Controlling security policies compliance
      &gt; Over the air patching if available
      &gt; Automatic actions plans for non-compliant devices (e.g. alerting, blocking, etc.).</t>
  </si>
  <si>
    <t>ENDPT_03</t>
  </si>
  <si>
    <t>A device management tool (e.g. SCCM, Intune, Tanium, Jamf) is deployed on workstations</t>
  </si>
  <si>
    <t>ENDPT.07-lvl4</t>
  </si>
  <si>
    <t>Remote access tool</t>
  </si>
  <si>
    <t>How is remote access granted to users?</t>
  </si>
  <si>
    <t>- Devices systematically connect to a network through standard encrypted VPN (e.g. NetScale, Pulse, Cisco), user and password authentication.
- Connected devices are also authenticated, based on certificates for instance.
- Host-checking is implemented (antivirus...).
- Multi-factor Authentication (MFA) is implemented with conditional access (e.g. IP location, groups of individuals, devices used for connection, etc.).</t>
  </si>
  <si>
    <t>ENDPT_04</t>
  </si>
  <si>
    <t>Remote access is secured using encrypted VPN (Netscale, Pulse, Cisco), host checking or multi-factor authentication (MFA)</t>
  </si>
  <si>
    <t>ENDPT.09-lvl3</t>
  </si>
  <si>
    <t>Removable media protection tool</t>
  </si>
  <si>
    <t>How removable medias are protected within and outside the organization premises?</t>
  </si>
  <si>
    <t>- Removable media is scanned by anti-malware software when plugged.
- Encrypted removable media is provided by the company for all uses.
- USB sandbox are used for the most critical perimeters.</t>
  </si>
  <si>
    <t>ENDPT_05</t>
  </si>
  <si>
    <t>USB keys are protected inside and outside the company premises (anti-virus scanning software, sandbox, encrypted USB key)</t>
  </si>
  <si>
    <t>ENDPT.11-lvl4</t>
  </si>
  <si>
    <t>Mobile device security tool</t>
  </si>
  <si>
    <t>How do you manage smartphones protection?</t>
  </si>
  <si>
    <t>- Device Management tools (e.g. MDM, Microsoft Intune, Mobile Iron, AirWatch) are implemented for mobile devices allowing:
    &gt; Pushing security configuration upon enrollment (device encryption, app whitelist/blacklist)
    &gt; Controlling security policies compliance (root status)
    &gt; Over the air patching if available
    &gt; Automatic actions plans for non-compliant devices (e.g. alerting, blocking, etc.).</t>
  </si>
  <si>
    <t>ENDPT_06</t>
  </si>
  <si>
    <t>A management tool (e.g. MDM, Microsoft Intune, Mobile Iron, AirWatch) is installed on mobile phones</t>
  </si>
  <si>
    <t>ENDPT.13-lvl4</t>
  </si>
  <si>
    <t>Email security</t>
  </si>
  <si>
    <t>How is the email platform secured?</t>
  </si>
  <si>
    <t>- An anti-virus scan is performed before users receive emails.
- A TLS encryption of the exchanges between mail servers is activated to protect the mail.
- A relay server, dedicated to sending and receiving messages, is set up in case of internet outage.
- An anti-spam and anti-phishing service is used to protect the mailbox.
- Mechanisms for verifying the authenticity and correct configuration of public DNS (Domain Name System) records related to the messaging infrastructure (MX, SPF, DKIM, DMARK) are in place.
- An advanced threat protection (Windows ATP, Proofpoint, etc.) is used to protect the messaging system.</t>
  </si>
  <si>
    <t>ENDPT_07</t>
  </si>
  <si>
    <t>The email platform is secured via anti-virus scanning, transport layer security encryption (TLS), server relay, anti-spam and anti-phishing software, advanced threat protection software (e.g. Windows ATP, Proofpoint).</t>
  </si>
  <si>
    <t>ENDPT.14-lvl4</t>
  </si>
  <si>
    <t>Security of administrators workstations</t>
  </si>
  <si>
    <t>How are administrator workstations managed?</t>
  </si>
  <si>
    <t>- Dedicated workstations (Privileged Access Workstation - PAW) are set up.</t>
  </si>
  <si>
    <t>ENDPT_08</t>
  </si>
  <si>
    <t>Dedicated workstations for administrators</t>
  </si>
  <si>
    <t>GOV</t>
  </si>
  <si>
    <t>GOV.01-lvl4</t>
  </si>
  <si>
    <t>Organization</t>
  </si>
  <si>
    <t>How are cybersecurity roles and responsibilities shared within the organization?</t>
  </si>
  <si>
    <t>- A CISO or equivalent position and a dedicated team (in function of the company requirements) are appointed.
- Cybersecurity roles and responsibilities are clearly defined in job descriptions and are continuously improved. 
- Its implementation is regularly controlled.</t>
  </si>
  <si>
    <t>GOV_01</t>
  </si>
  <si>
    <t>A dedicated cybersecurity organisation is in place, with defined roles and responsibilities</t>
  </si>
  <si>
    <t>GOV.05-lvl4</t>
  </si>
  <si>
    <t>Awareness tools</t>
  </si>
  <si>
    <t>How do you raise cybersecurity awareness for internal and external staff?</t>
  </si>
  <si>
    <t>- Tests for specific populations (fake president fraud for finance &amp; accounting populations, physical intrusion tests for reception staff, etc.)
- Serious games.</t>
  </si>
  <si>
    <t>GOV_02</t>
  </si>
  <si>
    <t>Cybersecurity awareness is raised among internal and external employees via training and tests for certain populations</t>
  </si>
  <si>
    <t>GOV.11-lvl4</t>
  </si>
  <si>
    <t>Cybersecurity indicators</t>
  </si>
  <si>
    <t>How do you monitor the security level of your information system?</t>
  </si>
  <si>
    <t>- A dashboard is formalized, bringing together a series of indicators enabling the state of the information system to be judged in relation to the objectives set. It is continuously improved.
- A fine granularity of safety indicators are carried out in order to establish operational and strategic objectives.
- Actions are automatically defined and implemented when necessary in case of deviation from the objective</t>
  </si>
  <si>
    <t>GOV_03</t>
  </si>
  <si>
    <t>A dashboard has been formalised to monitor the level of IS security</t>
  </si>
  <si>
    <t>IAM</t>
  </si>
  <si>
    <t>IAM.02-lvl4</t>
  </si>
  <si>
    <t>User identity management tool</t>
  </si>
  <si>
    <t>How are users identities managed?</t>
  </si>
  <si>
    <t>- The identity lifecycle management tool (e.g. SailPoint, Oracle, IBM, One Identity) is fed from authoritative sources (HR, procurement, etc.).
- It automatically triggers workflows on events (e.g. mover, leaver, etc.) with appropriate actions (such as remove authorizations).
- Zero Trust security model is implemented to restrict users' access to only the ressources they need.</t>
  </si>
  <si>
    <t>IAM_01</t>
  </si>
  <si>
    <t>An identity lifecycle management tool (e.g. Sailpoint, Oracle, IBM, One Identity) is used to manage user identities</t>
  </si>
  <si>
    <t>IAM.10-lvl4</t>
  </si>
  <si>
    <t>Technical account authentication</t>
  </si>
  <si>
    <t>What kind of authentication is required for technical identities (scripts, batch, automated processes, robots, etc.) to access resources?</t>
  </si>
  <si>
    <t>- Alternative mechanisms are used in addition to passwords or in replacement for passwords (e.g. private key hardware protected, network segregation, etc.).</t>
  </si>
  <si>
    <t>IAM_02</t>
  </si>
  <si>
    <t>Alternative mechanisms are used to authenticate technical identities, such as authentication tokens</t>
  </si>
  <si>
    <t>INC</t>
  </si>
  <si>
    <t>INC.01-lvl4</t>
  </si>
  <si>
    <t>RESPOND (RS)</t>
  </si>
  <si>
    <t>Incident management process</t>
  </si>
  <si>
    <t>Do you implement a security incident management process?</t>
  </si>
  <si>
    <t>- A security incident management process (with classification matrix / roles &amp; responsibilities) is continuously improved and applied.
- Its implementation is regularly controlled.
- Different cyber response plans are documented to face different types of incidents and attacks (different scenarios).</t>
  </si>
  <si>
    <t>INC_01</t>
  </si>
  <si>
    <t>A security incident management process is in place, documented and monitored</t>
  </si>
  <si>
    <t>INC.03-lvl4</t>
  </si>
  <si>
    <t>Forensics investigation tools</t>
  </si>
  <si>
    <t>How are forensics investigations performed?</t>
  </si>
  <si>
    <t>- Most of the tools are shared by the whole team (e.g. EnCase) and are documented. Tools and documentation are frequently updated.
- Advanced analysis of logs, advanced analysis of disk, analysis of network capture, RAM analysis, advanced analysis of malware and analysis of complex systems can be performed.</t>
  </si>
  <si>
    <t>INC_02</t>
  </si>
  <si>
    <t>Tools are used for investigations (e.g. EnCase)</t>
  </si>
  <si>
    <t>INC.06-lvl4</t>
  </si>
  <si>
    <t>Cyber response contractors</t>
  </si>
  <si>
    <t>How do you mobilize contractors in case of an incident or a crisis management?</t>
  </si>
  <si>
    <t>- Specific SLAs (emergency in 24/7) and confidentiality requirements are defined with cyber response contractors.</t>
  </si>
  <si>
    <t>INC_03</t>
  </si>
  <si>
    <t>Incident response service providers are mobilised during a crisis or incident</t>
  </si>
  <si>
    <t>NTW</t>
  </si>
  <si>
    <t>APP.04-lvl4</t>
  </si>
  <si>
    <t>Security requirements deployment tools</t>
  </si>
  <si>
    <t>How do you manage security protection for applications?</t>
  </si>
  <si>
    <t>- Firewall and IPS are deployed to access applications.
- Use of reverse proxy.
- WAF with advanced configuration (TLS decryption, URL whitelisting, …) are systematically used for Internet-facing applications.</t>
  </si>
  <si>
    <t>NTW_01</t>
  </si>
  <si>
    <t>Applications are secured using firewalls, intrusion prevention systems (IPS), proxy-inverses and WAFs</t>
  </si>
  <si>
    <t>NTW.01-lvl4</t>
  </si>
  <si>
    <t>Network segmentation rules</t>
  </si>
  <si>
    <t>How is the company's network managed?</t>
  </si>
  <si>
    <t>- A policy is continuously updated to ensure network segmentation principles meet the company network evolution (cloud, internet exposure…).
- The information system is segmented into security zones according to exposition (internet-facing, suppliers,…), sensitivity, environment (production/pre-production…) to limit threat propagation.
- Regular controls are made to ensure that network design complies with the policy.</t>
  </si>
  <si>
    <t>NTW_02</t>
  </si>
  <si>
    <t>Network segmentation rules are in place</t>
  </si>
  <si>
    <t>NTW.02-lvl4</t>
  </si>
  <si>
    <t>Network segmentation tools</t>
  </si>
  <si>
    <t>How do you protect network flows?</t>
  </si>
  <si>
    <t>- Automatic micro segmentation (e.g. Illumio…) according to exposition, sensitivity, environment, etc.</t>
  </si>
  <si>
    <t>NTW_03</t>
  </si>
  <si>
    <t>Network flows are protected, for example by an automatic micro-segmentation tool (e.g. Illumio)</t>
  </si>
  <si>
    <t>NTW.04-lvl4</t>
  </si>
  <si>
    <t>Network map tool</t>
  </si>
  <si>
    <t>How are data flows and company communications mapped?</t>
  </si>
  <si>
    <t>- All data flows are identified, mapped and viewable in a global central tool (e.g. Tufin, AlgoSec), including non-IT data flows (e.g. data exchanges through paper, phone, emails...that are relevant to specific business processes).</t>
  </si>
  <si>
    <t>NTW_04</t>
  </si>
  <si>
    <t>Data flows are identified, mapped and centralised in a global tool (e.g. Tufin, AlgoSec)</t>
  </si>
  <si>
    <t>NTW.05-lvl4</t>
  </si>
  <si>
    <t>Network map compliance</t>
  </si>
  <si>
    <t>How are data flows non-compliant with filtering policy verified?</t>
  </si>
  <si>
    <t>- Automatic tools scan the network (e.g. NetFlow Cisco, J-Flow from Juniper, Darktrace) to detect unauthorized or unusual flow whose compliance does not correspond to the filtering policy.</t>
  </si>
  <si>
    <t>NTW_05</t>
  </si>
  <si>
    <t>Automatic tools scan the network (e.g. NetFlow, Cisco, J-Flow, Darktrace) to detect unauthorised or unusual flows</t>
  </si>
  <si>
    <t>NTW.07-lvl4</t>
  </si>
  <si>
    <t>Inventory of external connections</t>
  </si>
  <si>
    <t>How are interconnections with external systems (e.g. clients, suppliers and Cloud providers) managed?</t>
  </si>
  <si>
    <t>- Remotely used systems and external services are inventoried in a single centralized inventory.
- Inventory attributes are defined to support the cybersecurity strategy (e.g. asset owner, sensitivity, applicable security requirements, service dependencies, SLAs…). 
- Automatic reporting and real-time detection of shadow IT is operational, for example using a data flow discovery tool (e.g. Tufin, AlgoSec and/or via a CASB).</t>
  </si>
  <si>
    <t>NTW_06</t>
  </si>
  <si>
    <t>Automatic reporting and real-time detection of Shadow IT are operational, for example using a data flow discovery tool (e.g. Tufin, AlgoSec and/or via a CASB).</t>
  </si>
  <si>
    <t>NTW.09-lvl4</t>
  </si>
  <si>
    <t>Internet access protection</t>
  </si>
  <si>
    <t>How do you ensure that all Internet accesses are done through Internet access platforms managed by the company?</t>
  </si>
  <si>
    <t>- All Internet accesses; including Cloud, are done through a proxy managed by the company (e.g. Zscaler).</t>
  </si>
  <si>
    <t>NTW_07</t>
  </si>
  <si>
    <t>All Internet access is via a proxy managed by the company.</t>
  </si>
  <si>
    <t>NTW.10-lvl4</t>
  </si>
  <si>
    <t>Browsing protection</t>
  </si>
  <si>
    <t>What protection measures are implemented regarding all browsing?</t>
  </si>
  <si>
    <t>- Proxy: Endpoint browsing traffic is filtered with blacklist and server browsing traffic is filtered with whitelist (e.g. IronPort Systems Cisco, Apache, Squid)
- Web pages are scanned for malware.
- Use of sandboxing to test unverified programs that may contain a virus or other malicious code.
- Use of TLS decryption.</t>
  </si>
  <si>
    <t>NTW_08</t>
  </si>
  <si>
    <t>Protective measures are implemented for all browsing, such as proxy, web page analysis, sandboxing and TLS decryption.</t>
  </si>
  <si>
    <t>NTW.11-lvl2</t>
  </si>
  <si>
    <t>Anti-DDoS protection</t>
  </si>
  <si>
    <t>How do you secure internet-facing services?</t>
  </si>
  <si>
    <t>- Internet access points are protected with a network-based anti-DDoS solution.</t>
  </si>
  <si>
    <t>NTW_09</t>
  </si>
  <si>
    <t>Internet-facing services are secured using a network-based anti-DDoS solution.</t>
  </si>
  <si>
    <t>NTW.11-lvl4</t>
  </si>
  <si>
    <t>- All Internet-facing services (websites, DNS…) are access points are protected with an applicative-based anti-DDoS solution.</t>
  </si>
  <si>
    <t>NTW_10</t>
  </si>
  <si>
    <t>Internet-facing services are secured using an application-based anti-DDoS solution.</t>
  </si>
  <si>
    <t>NTW.14-lvl4</t>
  </si>
  <si>
    <t>Remote administration accesses tool</t>
  </si>
  <si>
    <t>How do you prevent unauthorized access when performing remote administration?</t>
  </si>
  <si>
    <t>- An IS dedicated to administration is implemented, and remote administration is possible only through VPN (e.g. NetScaler) on managed devices and MFA.
- A "just-in-time" authentication is implemented, allowing privileged accounts to grant access to the resources when needed.</t>
  </si>
  <si>
    <t>NTW_11</t>
  </si>
  <si>
    <t>A dedicated administration IS and just-in-time authentication are in place to prevent unauthorised access during remote administration.</t>
  </si>
  <si>
    <t>NTW.16-lvl4</t>
  </si>
  <si>
    <t>Network access control</t>
  </si>
  <si>
    <t>How do you prevent external workstations from connecting to the company's network?</t>
  </si>
  <si>
    <t>- Network Acces Control (NAC) (e.g. ForeScout, Palo Alto) is deployed on the whole network.
- A segregation is performed depending on the assets type which connect to the network.</t>
  </si>
  <si>
    <t>NTW_12</t>
  </si>
  <si>
    <t>External workstation connections to the corporate network are prevented using NAC (e.g. ForeScout, Palo Alto) and segregation based on asset type.</t>
  </si>
  <si>
    <t>OPS</t>
  </si>
  <si>
    <t>APP.06-lvl4</t>
  </si>
  <si>
    <t>Vulnerability scans</t>
  </si>
  <si>
    <t xml:space="preserve">How do you perform security controls on your applications? </t>
  </si>
  <si>
    <t>- Controls based on vulnerability scan (e.g. Qualys), code review and penetration tests (e.g. BURP, ZAP).
- Controls based on automated code review implemented in the code production flow (e.g. Checkmarx, Fortify, Veracode).</t>
  </si>
  <si>
    <t>OPS_01</t>
  </si>
  <si>
    <t>Vulnerability scans (e.g. Qualys), code scans (e.g. Checkmarx, Fortify, Veracode) and penetration tests (e.g. Veracode) are also carried out.</t>
  </si>
  <si>
    <t>OPS.03-lvl1</t>
  </si>
  <si>
    <t>Critical infrastructure hardening</t>
  </si>
  <si>
    <t>Which specific protection measures do you implement on critical infrastructures (e.g. AD, DNS, SCCM, CyberArk, PKI, …)</t>
  </si>
  <si>
    <t>- Hardening on critical infrastructures is done ad hoc.</t>
  </si>
  <si>
    <t>OPS_02</t>
  </si>
  <si>
    <t>Critical infrastructures are strengthened.</t>
  </si>
  <si>
    <t>OPS.06-lvl1</t>
  </si>
  <si>
    <t>Vulnerability management tool</t>
  </si>
  <si>
    <t>How do you manage vulnerability scans on servers OS, middleware, database and network infrastructure?</t>
  </si>
  <si>
    <t>- Vulnerability scans (e.g. Qualys, Rapid7, Acunetix, Tenable, OpenVAS) are based on the comparison done between the assets inventory and the vulnerability list published by editors.</t>
  </si>
  <si>
    <t>OPS_03</t>
  </si>
  <si>
    <t>Vulnerability scans (e.g. Qualys, Rapid7, Acunetix, Tenable, OpenVAS) are performed on servers, operating system, middleware, database and network infrastructure.</t>
  </si>
  <si>
    <t>OPS.08-lvl2</t>
  </si>
  <si>
    <t>Patch management tool</t>
  </si>
  <si>
    <t>How do you manage security patching on servers OS, middleware, database and network infrastructure?</t>
  </si>
  <si>
    <t>- Security patching is industrialized using basic tools (WSUS, SEP).</t>
  </si>
  <si>
    <t>OPS_04</t>
  </si>
  <si>
    <t>Patching of servers, middleware, databases and network infrastructure is performed using tools (e.g. WSUS, SEP).</t>
  </si>
  <si>
    <t>OPS.08-lvl3</t>
  </si>
  <si>
    <t>- Security patching is industrialized using advanced solution.
- Virtual patching (e.g. Trend Micro) is done.</t>
  </si>
  <si>
    <t>OPS_05</t>
  </si>
  <si>
    <t>Virtual patching (e.g. Trend Micro) is carried out.</t>
  </si>
  <si>
    <t>OPS.12-lvl4</t>
  </si>
  <si>
    <t>Change management process tooling</t>
  </si>
  <si>
    <t>How do you manage changes on your assets, especially regarding security review and change approval?</t>
  </si>
  <si>
    <t>- All changes are consolidated in a single centralized ITSM tool (e.g. Service Now).</t>
  </si>
  <si>
    <t>OPS_06</t>
  </si>
  <si>
    <t>All changes are consolidated in a single centralised ITSM tool (e.g. Service Now).</t>
  </si>
  <si>
    <t>OPS.14-lvl4</t>
  </si>
  <si>
    <t>Change detection</t>
  </si>
  <si>
    <t>How do you detect any changes in the assets' baseline configurations?</t>
  </si>
  <si>
    <t>- Differences with configuration baselines are identified in real time (through logs in SIEM or with softwares like Pupet / Ansible / Qualys / BigFix)</t>
  </si>
  <si>
    <t>OPS_07</t>
  </si>
  <si>
    <t>Differences with the configuration databases are identified in real time using tools (e.g. Pupet, Ansible, Qualys, BigFix).</t>
  </si>
  <si>
    <t>OPS.15-lvl4</t>
  </si>
  <si>
    <t>AD security</t>
  </si>
  <si>
    <t>At what level is Tier 0 (the sensitive area for AD management) seperate from the rest of the IS?</t>
  </si>
  <si>
    <t>- The Domain Administrator can only connect to the Domain Controller (the server hosting the AD) with a dedicated workstation.
- Possibility to block the connection via GPO (centralized management), Microsoft Silo, etc.
- A dedicated infrastructure for the administration of Tier 0 is set up, including hypervisor, network, physical workstation, Domain Controller and transverse infrastructure (update and supervision).</t>
  </si>
  <si>
    <t>OPS_08</t>
  </si>
  <si>
    <t>Tier 0 (sensitive area for AD management) is separated from the rest of the IS, using a dedicated workstation for the domain administrator and a dedicated infrastructure for Tier 0 administration.</t>
  </si>
  <si>
    <t>OPS.17-lvl4</t>
  </si>
  <si>
    <t>Certificate Management Tools</t>
  </si>
  <si>
    <t>What infrastructures are in place to manage the lifecycles of used certificates?</t>
  </si>
  <si>
    <t>- A single main PKI at the organization level is managed in compliance with the security policy, and can meet all the organization's needs.
- Inventory and scanning tools ensure that there are no certificates within the organization other than those issued by this PKI.</t>
  </si>
  <si>
    <t>OPS_09</t>
  </si>
  <si>
    <t>Infrastructures are in place to manage the lifecycle of the certificates used, such as a single master PKI and inventory and analysis tools.</t>
  </si>
  <si>
    <t>OPS.19-lvl4</t>
  </si>
  <si>
    <t>Private keys securing</t>
  </si>
  <si>
    <t>How are the private keys of certification authorities (CA) secured?</t>
  </si>
  <si>
    <t>- All of the private keys of the CAs (root, intermediate or issuing) are secured, without exception, in HSMs, or in a physical safe (for disconnected CAs) by applying the appropriate backup and access control processes.
- Furthermore, if the regulatory framework to which the organization is subject and the use cases require it (e.g. PCI-DSS, LPM, FIPS, etc.), the HSMs used have the necessary security qualifications (ANSSI, FIPS certification, etc.)</t>
  </si>
  <si>
    <t>OPS_10</t>
  </si>
  <si>
    <t>The certification authorities' private keys are secured in HSMs or in a physical safe.</t>
  </si>
  <si>
    <t>OPS.20-lvl4</t>
  </si>
  <si>
    <t>Security of remote deployment means on the IS</t>
  </si>
  <si>
    <t>How are the means of remote deployment of updates on the IS secured? (GPO, LANDESK, etc…)</t>
  </si>
  <si>
    <t>- Multi-factor Authentication (MFA) is used to secure the connection to remote deployment tools
- Tests on a non-production environment are systematically performed.
- A double check is performed by (two administrators) before validating a deployment.</t>
  </si>
  <si>
    <t>OPS_11</t>
  </si>
  <si>
    <t>Secure means are used to deploy remote updates (MFA, tests on a non-production environment).</t>
  </si>
  <si>
    <t>RES</t>
  </si>
  <si>
    <t>RES.17-lvl4</t>
  </si>
  <si>
    <t>RECOVER (RC)</t>
  </si>
  <si>
    <t>Backup strategy</t>
  </si>
  <si>
    <t>What is your backup strategy?</t>
  </si>
  <si>
    <t>- A regular backup of the data is carried out on the company's assets, including disconnected equipment.
- Restoration tests are carried out regularly in accordance with the backup policy.
- A solution for rapid reconstruction/restart of backup servers and terminals is available in case of crisis.
- Searching through backups to find out when they were corrupted and what the last valid data is is quickly achievable.</t>
  </si>
  <si>
    <t>RES_01</t>
  </si>
  <si>
    <t>Data is regularly backed up on company assets, including disconnected equipment, and a rapid reconstruction tool is available in the event of a crisis.</t>
  </si>
  <si>
    <t>RISK</t>
  </si>
  <si>
    <t>RISK.01-lvl4</t>
  </si>
  <si>
    <t>Strategic cyber threat collection</t>
  </si>
  <si>
    <t>How are company's threats identified?</t>
  </si>
  <si>
    <t>- Threat information is collected through a formal process.
- A status on the threat landscape is consolidated on a global level and regularly reviewed upon time on a company level.</t>
  </si>
  <si>
    <t>RISK_01</t>
  </si>
  <si>
    <t>Threats to the company are identified and consolidated.</t>
  </si>
  <si>
    <t>RISK.06-lvl4</t>
  </si>
  <si>
    <t>Project risk assessment</t>
  </si>
  <si>
    <t>How are risks determined at projects/products level?</t>
  </si>
  <si>
    <t>- A toolkit for risks analysis is formalized and communicated to project stakeholders and Feature Teams.
- The process is adapted to suit agile projects (Evil User Stories, ...)
- Periodical reviews of security are made and risk assessments updated, at least for critical assets/infrastructure</t>
  </si>
  <si>
    <t>RISK_02</t>
  </si>
  <si>
    <t>Risks are determined at project/product level (formalised toolbox, adapted to agile projects, periodic reviews).</t>
  </si>
  <si>
    <t>RISK.08-lvl4</t>
  </si>
  <si>
    <t>Merge and acquisition security</t>
  </si>
  <si>
    <t>How do you integrate companies following an acquisition?</t>
  </si>
  <si>
    <t>- Before any new connection, the security measures implementation is checked.</t>
  </si>
  <si>
    <t>RISK_03</t>
  </si>
  <si>
    <t>After an acquisition and before any new connection, the implementation of security measures is checked.</t>
  </si>
  <si>
    <t>RISK.11-lvl4</t>
  </si>
  <si>
    <t>Audit plan</t>
  </si>
  <si>
    <t>How do you implement security audits on your IS?</t>
  </si>
  <si>
    <t>- Technical and organizational audits are performed on critical scope.
- An action plan is developed and implemented after each audit.
- Bug Bounty programs are set up to increase vulnerability detection capabilities</t>
  </si>
  <si>
    <t>RISK_04</t>
  </si>
  <si>
    <t>Technical and organisational security audits are carried out on the information system.</t>
  </si>
  <si>
    <t>TP</t>
  </si>
  <si>
    <t>TP.05-lvl4</t>
  </si>
  <si>
    <t>Supplier audits</t>
  </si>
  <si>
    <t>How are third-parties evaluated to confirm they are meeting their contractual obligations?</t>
  </si>
  <si>
    <t>- A company-level process is implemented to regularly audit suppliers, depending on their criticality.
- Sanctions are applied if non compliance is detected.</t>
  </si>
  <si>
    <t>TP_01</t>
  </si>
  <si>
    <t>A process is in place to assess compliance with the contractual obligations of third parties.</t>
  </si>
  <si>
    <t>READ ME - Guidelines to fill in the Excel spreadsheet</t>
  </si>
  <si>
    <t>File structure</t>
  </si>
  <si>
    <t>Tabs</t>
  </si>
  <si>
    <t>Summary</t>
  </si>
  <si>
    <t>Description</t>
  </si>
  <si>
    <t>Tab 0.0</t>
  </si>
  <si>
    <t>Methodology Presentation Tabs</t>
  </si>
  <si>
    <t>These tabs explain how we selected the most emissive NIST control and presents the selected ones. Use the Read-me to get support to fill in the Spreadsheet.</t>
  </si>
  <si>
    <t>Tab 1.0</t>
  </si>
  <si>
    <t>Organisation mapping Tab</t>
  </si>
  <si>
    <t>This tab helps you identify which team will be in charge of each data to collect (by category or by NIST control) and make a follow-up of data collection</t>
  </si>
  <si>
    <t>Tabs 1.1 to 1.8</t>
  </si>
  <si>
    <t>Data Collection Tabs</t>
  </si>
  <si>
    <t>This tabs present the data needed to calculate carbon emissions.</t>
  </si>
  <si>
    <t>Tabs 2.1 to 2.6</t>
  </si>
  <si>
    <t>Mapping Tabs</t>
  </si>
  <si>
    <t>These tabs map device / service with :
- NIST Control
- Another optional referential (ex : Cyber BU)</t>
  </si>
  <si>
    <t>Tab 3.0</t>
  </si>
  <si>
    <t>This tab present the assumptions used to do the calculations, they can be adapted to your organisation</t>
  </si>
  <si>
    <t>Category of data collected</t>
  </si>
  <si>
    <t>Comment</t>
  </si>
  <si>
    <t>Sheets</t>
  </si>
  <si>
    <t xml:space="preserve">Scope </t>
  </si>
  <si>
    <t>Tabs 1.</t>
  </si>
  <si>
    <t>Tabs 2.</t>
  </si>
  <si>
    <t>Staff location</t>
  </si>
  <si>
    <t>Global staff</t>
  </si>
  <si>
    <t>Global group</t>
  </si>
  <si>
    <t>NA</t>
  </si>
  <si>
    <t>Cyber staff</t>
  </si>
  <si>
    <t>Cyber</t>
  </si>
  <si>
    <t>DC map</t>
  </si>
  <si>
    <t>Not mandatory but recommended
Allows to fill automatically DC related data (PUE, lifespan, location…)</t>
  </si>
  <si>
    <t>Workstation_Laptop and Workstation_Computer</t>
  </si>
  <si>
    <t>Cyber and non cyber</t>
  </si>
  <si>
    <t>Already mapped with NIST</t>
  </si>
  <si>
    <t>Optional : Map with  
another referential</t>
  </si>
  <si>
    <t>VDI</t>
  </si>
  <si>
    <t>Screens</t>
  </si>
  <si>
    <t>Smartphones</t>
  </si>
  <si>
    <t>Network</t>
  </si>
  <si>
    <t>Proxy/Reverse-proxy in your entire company</t>
  </si>
  <si>
    <t>Firewall/WAF in your entire company</t>
  </si>
  <si>
    <t>IPS/IDS in your entire company</t>
  </si>
  <si>
    <t>Travel</t>
  </si>
  <si>
    <t>Professional travel (Plane; Car; Train)</t>
  </si>
  <si>
    <t>Servers on-premise non-used by cyber</t>
  </si>
  <si>
    <t>Non cyber</t>
  </si>
  <si>
    <t>Servers on premise used for redundancy and back-up</t>
  </si>
  <si>
    <t>Cyber solutions</t>
  </si>
  <si>
    <t>Cyber dedicated solutions hosted on premise</t>
  </si>
  <si>
    <t>We advise to identify for each 
NIST Control the team in charge (sheet "1.0 Mapping org &amp; Follow up")</t>
  </si>
  <si>
    <r>
      <t xml:space="preserve">2 ways to map it : 
</t>
    </r>
    <r>
      <rPr>
        <b/>
        <sz val="11"/>
        <color theme="1"/>
        <rFont val="Calibri"/>
        <family val="2"/>
        <scheme val="minor"/>
      </rPr>
      <t>- You start from NIST and search every application / service related to the control =&gt; Recommended</t>
    </r>
    <r>
      <rPr>
        <sz val="11"/>
        <color theme="1"/>
        <rFont val="Calibri"/>
        <family val="2"/>
        <scheme val="minor"/>
      </rPr>
      <t xml:space="preserve">
- You retrieve all applications / services and map them with NIST</t>
    </r>
  </si>
  <si>
    <t>Cyber dedicated solutions hosted on cloud</t>
  </si>
  <si>
    <t>External services</t>
  </si>
  <si>
    <t>T&amp;M Services dedicated to cyber</t>
  </si>
  <si>
    <t>Cyber Fixed Price Services dedicated to cyber</t>
  </si>
  <si>
    <t>Tabs 1. 2. 3. example</t>
  </si>
  <si>
    <t>Cells color legend</t>
  </si>
  <si>
    <t>Title cells</t>
  </si>
  <si>
    <t>Mandatory cells</t>
  </si>
  <si>
    <t>Better to have cells</t>
  </si>
  <si>
    <t>Optional cells</t>
  </si>
  <si>
    <t>Do not modify cells</t>
  </si>
  <si>
    <t>Tabs 2.4 and 2.5 example</t>
  </si>
  <si>
    <t>The following section is meant to ensure no NIST control was overlooked</t>
  </si>
  <si>
    <t>The grey cells will fill-up automatically thanks to the information provided in the other tabs</t>
  </si>
  <si>
    <t>Next steps</t>
  </si>
  <si>
    <t>When this Data Collection document is fulfilled, report the data in the other Excel document : Cybersecurity GHG Emissions Calculator.</t>
  </si>
  <si>
    <t>Disclaimers</t>
  </si>
  <si>
    <t>Emission factor for Cloud footprint has a high degree of incertitude, due to lack of data from providers.</t>
  </si>
  <si>
    <t>You can add an "incertitude" rating for your data</t>
  </si>
  <si>
    <t>Smaller organisations can only fill in the data relevant for their environment</t>
  </si>
  <si>
    <t>Organisation mapping &amp; methodology roll out follow-up</t>
  </si>
  <si>
    <t>By Category</t>
  </si>
  <si>
    <t>In charge of collection (entity X)</t>
  </si>
  <si>
    <t>In charge of collection (entity Y)</t>
  </si>
  <si>
    <t>Progress %</t>
  </si>
  <si>
    <t>Workstation</t>
  </si>
  <si>
    <t>Workstations used by internal non-cyber employees</t>
  </si>
  <si>
    <t>Team A : Mr. Martin</t>
  </si>
  <si>
    <t>Team A : Mr. John</t>
  </si>
  <si>
    <t>Workstations used by internal cyber employees</t>
  </si>
  <si>
    <t>Workstations used by non-cyber contractors given by your company</t>
  </si>
  <si>
    <t>Workstations used by cyber contractors given by your company</t>
  </si>
  <si>
    <t>Team B : Mr. Martin</t>
  </si>
  <si>
    <t>Team B : Mr. John</t>
  </si>
  <si>
    <t>Workstations used for backup purposes</t>
  </si>
  <si>
    <t>Workstations used by administrators of the IS (Group scope)</t>
  </si>
  <si>
    <t>VDIs used by administrators of the IS (Group scope)</t>
  </si>
  <si>
    <t>VDIs used by employees (Group scope)</t>
  </si>
  <si>
    <t>Screens used by internal or external cyber employees given by your company</t>
  </si>
  <si>
    <t>Mobile used by internal or external cyber employees given by your company</t>
  </si>
  <si>
    <t>Team C : Mr. Martin</t>
  </si>
  <si>
    <t>Team C : Mr. John</t>
  </si>
  <si>
    <t>Appliances</t>
  </si>
  <si>
    <t>Quantity of servers ; CPU ; RAM</t>
  </si>
  <si>
    <t>Servers on premise used for redundancy and back-up (NAS/SAN included)</t>
  </si>
  <si>
    <t>Quantity of servers ; CPU ; RAM ; SSD ; HDD</t>
  </si>
  <si>
    <t>Team D : Mr. Martin</t>
  </si>
  <si>
    <t>Team D : Mr. John</t>
  </si>
  <si>
    <t>Plane</t>
  </si>
  <si>
    <t>Car</t>
  </si>
  <si>
    <t>Train</t>
  </si>
  <si>
    <t>By NIST Control</t>
  </si>
  <si>
    <t>On Premise</t>
  </si>
  <si>
    <t>Cloud</t>
  </si>
  <si>
    <t>T&amp;M</t>
  </si>
  <si>
    <t>Fixed Price</t>
  </si>
  <si>
    <t>NIST Control</t>
  </si>
  <si>
    <t>In charge of collection</t>
  </si>
  <si>
    <t>In charge of collection2</t>
  </si>
  <si>
    <t>In charge of collection3</t>
  </si>
  <si>
    <t>In charge of collection4</t>
  </si>
  <si>
    <t>Country</t>
  </si>
  <si>
    <t>% or number of internals in this country</t>
  </si>
  <si>
    <t>Azerbaijan</t>
  </si>
  <si>
    <t>France</t>
  </si>
  <si>
    <t>Finland</t>
  </si>
  <si>
    <t>Belarus</t>
  </si>
  <si>
    <t>Belgium</t>
  </si>
  <si>
    <t>Bahrain</t>
  </si>
  <si>
    <t>ID of data center</t>
  </si>
  <si>
    <t>Location</t>
  </si>
  <si>
    <t>PUE</t>
  </si>
  <si>
    <t>Server lifespan in this DC</t>
  </si>
  <si>
    <t>Proxy lifespan in this DC</t>
  </si>
  <si>
    <t>Firewall lifespan in this DC</t>
  </si>
  <si>
    <t>IPS-IDS lifespan in this DC</t>
  </si>
  <si>
    <t>DC1</t>
  </si>
  <si>
    <t>DC2</t>
  </si>
  <si>
    <t>Germany</t>
  </si>
  <si>
    <t>Workstations</t>
  </si>
  <si>
    <t>Scope</t>
  </si>
  <si>
    <t>Laptop quantity</t>
  </si>
  <si>
    <t>Laptop lifespan</t>
  </si>
  <si>
    <t>Hypothesis : One backup for each crises manager</t>
  </si>
  <si>
    <t xml:space="preserve">Quantity </t>
  </si>
  <si>
    <t>Lifespan</t>
  </si>
  <si>
    <t>Hypothesis : 1 by internals</t>
  </si>
  <si>
    <t>Quantity of proxy</t>
  </si>
  <si>
    <t>Quantity of firewall/WAF</t>
  </si>
  <si>
    <t>Quantity of IPS / IDS</t>
  </si>
  <si>
    <t>Type of server (PROD,TEST)</t>
  </si>
  <si>
    <t>Server lifespan</t>
  </si>
  <si>
    <t xml:space="preserve">Server location </t>
  </si>
  <si>
    <t>Physical servers (unit)</t>
  </si>
  <si>
    <t>RAM (GB)</t>
  </si>
  <si>
    <t>Servers on-premise used for redundancy and back-up</t>
  </si>
  <si>
    <t>ID of servers</t>
  </si>
  <si>
    <t>Cyber category</t>
  </si>
  <si>
    <t>Physical CPUs (unit)</t>
  </si>
  <si>
    <t>Redundant servers</t>
  </si>
  <si>
    <t>8 servers with each 2 CPUs and 256GB of RAM, 2 HDD and 2 SSD of 2 TB each</t>
  </si>
  <si>
    <t>Backup servers</t>
  </si>
  <si>
    <t>6 servers with each 1 CPUs, 2TB of RAM, 4HDD and 3SSD of 1 TB each</t>
  </si>
  <si>
    <r>
      <t xml:space="preserve">Cyber dedicated solutions </t>
    </r>
    <r>
      <rPr>
        <b/>
        <sz val="16"/>
        <rFont val="Calibri"/>
        <family val="2"/>
        <scheme val="minor"/>
      </rPr>
      <t>hosted on premise</t>
    </r>
  </si>
  <si>
    <t>ID of application</t>
  </si>
  <si>
    <t>Name of application</t>
  </si>
  <si>
    <t>Description of app</t>
  </si>
  <si>
    <t>vCPU (unit)</t>
  </si>
  <si>
    <t>ID1</t>
  </si>
  <si>
    <t>Name1</t>
  </si>
  <si>
    <t>ID2</t>
  </si>
  <si>
    <t>Name2</t>
  </si>
  <si>
    <r>
      <t xml:space="preserve">Cyber dedicated solutions </t>
    </r>
    <r>
      <rPr>
        <b/>
        <sz val="16"/>
        <rFont val="Calibri"/>
        <family val="2"/>
        <scheme val="minor"/>
      </rPr>
      <t>hosted on cloud</t>
    </r>
    <r>
      <rPr>
        <sz val="16"/>
        <rFont val="Calibri"/>
        <family val="2"/>
        <scheme val="minor"/>
      </rPr>
      <t xml:space="preserve"> (IaaS / SaaS...)</t>
    </r>
  </si>
  <si>
    <t>Server methodology</t>
  </si>
  <si>
    <t>ID34</t>
  </si>
  <si>
    <t>ID35</t>
  </si>
  <si>
    <t>Cost methodology</t>
  </si>
  <si>
    <t>ID50</t>
  </si>
  <si>
    <t>Type of service</t>
  </si>
  <si>
    <t>ID of service</t>
  </si>
  <si>
    <t>Name of service</t>
  </si>
  <si>
    <t>Provider of service</t>
  </si>
  <si>
    <t>T&amp;M (in FTE)</t>
  </si>
  <si>
    <t>SID13</t>
  </si>
  <si>
    <t>SID14</t>
  </si>
  <si>
    <t>SID15</t>
  </si>
  <si>
    <t>SID16</t>
  </si>
  <si>
    <t>SID17</t>
  </si>
  <si>
    <t>SID23</t>
  </si>
  <si>
    <t>SID24</t>
  </si>
  <si>
    <t>SID25</t>
  </si>
  <si>
    <t>SID26</t>
  </si>
  <si>
    <t>SID27</t>
  </si>
  <si>
    <t>Professional travel done by internal cyber staff</t>
  </si>
  <si>
    <t>Type of transportation</t>
  </si>
  <si>
    <t>Number of km</t>
  </si>
  <si>
    <t>Internal referential</t>
  </si>
  <si>
    <t>In on-premise servers, the CPU/RAM of non cyber servers for log generation</t>
  </si>
  <si>
    <t>In on-premise servers, the CPU/RAM of non cyber servers used for antivirus</t>
  </si>
  <si>
    <t>Missing control follow-up</t>
  </si>
  <si>
    <t>NIST Topic</t>
  </si>
  <si>
    <t>Missing control _ On prem solutions (ID and % requiered)</t>
  </si>
  <si>
    <t>Missing control _ Cloud solutions (ID and % requiered)</t>
  </si>
  <si>
    <t>Sheet</t>
  </si>
  <si>
    <t>Number unique control in the sheet</t>
  </si>
  <si>
    <t>Remark</t>
  </si>
  <si>
    <t>On premise solutions</t>
  </si>
  <si>
    <t>Cloud solutions</t>
  </si>
  <si>
    <r>
      <t xml:space="preserve">Cyber dedicated solutions </t>
    </r>
    <r>
      <rPr>
        <b/>
        <sz val="12"/>
        <rFont val="Calibri"/>
        <family val="2"/>
        <scheme val="minor"/>
      </rPr>
      <t>hosted on premise</t>
    </r>
  </si>
  <si>
    <t>Control description</t>
  </si>
  <si>
    <t>Application ID</t>
  </si>
  <si>
    <t>Application name</t>
  </si>
  <si>
    <t>Application description</t>
  </si>
  <si>
    <t>% of the app contributing to this NIST Control</t>
  </si>
  <si>
    <t>% of the app contributing to this internal referential</t>
  </si>
  <si>
    <t>Test 1</t>
  </si>
  <si>
    <t>ID3</t>
  </si>
  <si>
    <t>ID4</t>
  </si>
  <si>
    <t>Test 4</t>
  </si>
  <si>
    <t>ID5</t>
  </si>
  <si>
    <t>ID6</t>
  </si>
  <si>
    <t>ID7</t>
  </si>
  <si>
    <t>Test 5</t>
  </si>
  <si>
    <r>
      <t xml:space="preserve">Cyber dedicated solutions </t>
    </r>
    <r>
      <rPr>
        <b/>
        <sz val="12"/>
        <rFont val="Calibri"/>
        <family val="2"/>
        <scheme val="minor"/>
      </rPr>
      <t>hosted on cloud</t>
    </r>
    <r>
      <rPr>
        <sz val="12"/>
        <rFont val="Calibri"/>
        <family val="2"/>
        <scheme val="minor"/>
      </rPr>
      <t xml:space="preserve"> (IaaS / SaaS...)</t>
    </r>
  </si>
  <si>
    <t>T&amp;M services</t>
  </si>
  <si>
    <t>Fixed Price services</t>
  </si>
  <si>
    <t>Service ID</t>
  </si>
  <si>
    <t>Service name</t>
  </si>
  <si>
    <t>Service description</t>
  </si>
  <si>
    <t>% of the service contributing to this NIST Control</t>
  </si>
  <si>
    <t>SID1</t>
  </si>
  <si>
    <t>SID3</t>
  </si>
  <si>
    <t>SID4</t>
  </si>
  <si>
    <t>SID5</t>
  </si>
  <si>
    <t>SID6</t>
  </si>
  <si>
    <t>SID7</t>
  </si>
  <si>
    <t>SID8</t>
  </si>
  <si>
    <t>Travel done by internal cyber staff</t>
  </si>
  <si>
    <t>Assumprion</t>
  </si>
  <si>
    <t>Value</t>
  </si>
  <si>
    <t>Average number of CPU in a physical server</t>
  </si>
  <si>
    <t>Average number of vCPU for 1 physical CPU</t>
  </si>
  <si>
    <t>Quantity of a rack used to store 1 physical server</t>
  </si>
  <si>
    <t xml:space="preserve">The ratio of CPU/RAM dedicated to log generation by non cyber PCs </t>
  </si>
  <si>
    <t xml:space="preserve">The ratio of CPU/RAM dedicated to antivirus by non cyber PCs </t>
  </si>
  <si>
    <t>The ratio of CPU/RAM dedicated to log generation by non-cyber servers</t>
  </si>
  <si>
    <t>The ratio of CPU/RAM dedicated to antivirus/patch by non-cyber servers</t>
  </si>
  <si>
    <t>Simplified requirement</t>
  </si>
  <si>
    <t>Desktop quantity</t>
  </si>
  <si>
    <t>Desktop lifespan</t>
  </si>
  <si>
    <t>More generally, the tool often needs to be slightly adapted to fit the organisation's reality</t>
  </si>
  <si>
    <t>Hypothesis : 1,1 by internals workstation</t>
  </si>
  <si>
    <t>Physical CPU (unit)</t>
  </si>
  <si>
    <t>Model of server</t>
  </si>
  <si>
    <t>Group_VDI</t>
  </si>
  <si>
    <t>Non_Cyber - Workstation</t>
  </si>
  <si>
    <t>Workstations used by internal non-cyber employees - CPU/RAM used for antivirus/patch</t>
  </si>
  <si>
    <t>Workstations used by internal non-cyber employees - CPU/RAM used for logs generation</t>
  </si>
  <si>
    <t>Workstations used by non-cyber contractors given by your company - CPU/RAM used for antivirus/patch</t>
  </si>
  <si>
    <t>Workstations used by non-cyber contractors given by your company - CPU/RAM used for logs generation</t>
  </si>
  <si>
    <t>Group VDI</t>
  </si>
  <si>
    <t>VDIs used by employees (cyber and non cyber)</t>
  </si>
  <si>
    <t>Non-cyber equipments</t>
  </si>
  <si>
    <t>Total distributed workstations for cyber employees</t>
  </si>
  <si>
    <t>CyberSoftwares Infra</t>
  </si>
  <si>
    <t>DC Map</t>
  </si>
  <si>
    <t>Cyber Devices</t>
  </si>
  <si>
    <t>Include backup for each application, cyber and non-cyber</t>
  </si>
  <si>
    <r>
      <t xml:space="preserve">Mandatory cells 
</t>
    </r>
    <r>
      <rPr>
        <sz val="11"/>
        <color theme="5"/>
        <rFont val="Calibri"/>
        <family val="2"/>
        <scheme val="minor"/>
      </rPr>
      <t>(Example data is written in orange)</t>
    </r>
  </si>
  <si>
    <r>
      <t xml:space="preserve">Better to have cells
</t>
    </r>
    <r>
      <rPr>
        <sz val="11"/>
        <color theme="5"/>
        <rFont val="Calibri"/>
        <family val="2"/>
        <scheme val="minor"/>
      </rPr>
      <t>(Example data is written in orange)</t>
    </r>
  </si>
  <si>
    <r>
      <t xml:space="preserve">Optional cells
</t>
    </r>
    <r>
      <rPr>
        <sz val="11"/>
        <color theme="5"/>
        <rFont val="Calibri"/>
        <family val="2"/>
        <scheme val="minor"/>
      </rPr>
      <t>(Example data is written in orange)</t>
    </r>
  </si>
  <si>
    <t>Total distributed workstations for non-cyber employees</t>
  </si>
  <si>
    <t>Do not forget to delete the example data once you have collected your own data, and to change back the text colour.</t>
  </si>
  <si>
    <t>HDD (Unit)</t>
  </si>
  <si>
    <t>SSD (GB)</t>
  </si>
  <si>
    <t>The tool also exists in French.</t>
  </si>
  <si>
    <t>DC3</t>
  </si>
  <si>
    <t>Electricity mix per country</t>
  </si>
  <si>
    <t>Source</t>
  </si>
  <si>
    <t>ADEME (2017)</t>
  </si>
  <si>
    <t>Base Empreinte</t>
  </si>
  <si>
    <t>Pays</t>
  </si>
  <si>
    <t>kgCO2e / kWh</t>
  </si>
  <si>
    <t>Algeria</t>
  </si>
  <si>
    <t>Angola</t>
  </si>
  <si>
    <t>Argentina</t>
  </si>
  <si>
    <t>Armenia</t>
  </si>
  <si>
    <t>Australia</t>
  </si>
  <si>
    <t>Austria</t>
  </si>
  <si>
    <t>Bangladesh</t>
  </si>
  <si>
    <t>Benin</t>
  </si>
  <si>
    <t>Bolivia</t>
  </si>
  <si>
    <t>Bosnia and Herzegovina</t>
  </si>
  <si>
    <t>Botswana</t>
  </si>
  <si>
    <t>Brazil</t>
  </si>
  <si>
    <t>Brunei Darussalam</t>
  </si>
  <si>
    <t>Bulgaria</t>
  </si>
  <si>
    <t>Cambodia</t>
  </si>
  <si>
    <t>Cameroon</t>
  </si>
  <si>
    <t>Canada</t>
  </si>
  <si>
    <t>Chile</t>
  </si>
  <si>
    <t>China</t>
  </si>
  <si>
    <t>Colombia</t>
  </si>
  <si>
    <t>Congo</t>
  </si>
  <si>
    <t>Costa Rica</t>
  </si>
  <si>
    <t>Croatia</t>
  </si>
  <si>
    <t>Cuba</t>
  </si>
  <si>
    <t>Cyprus</t>
  </si>
  <si>
    <t>Czech Republic</t>
  </si>
  <si>
    <t>Denmark</t>
  </si>
  <si>
    <t>Dominican Republic</t>
  </si>
  <si>
    <t>Ecuador</t>
  </si>
  <si>
    <t>Egypt</t>
  </si>
  <si>
    <t>El Salvador</t>
  </si>
  <si>
    <t>Eritrea</t>
  </si>
  <si>
    <t>Estonia</t>
  </si>
  <si>
    <t>European Union (27 member states)</t>
  </si>
  <si>
    <t>French Polynesia</t>
  </si>
  <si>
    <t>Gabon</t>
  </si>
  <si>
    <t>Georgia</t>
  </si>
  <si>
    <t>Ghana</t>
  </si>
  <si>
    <t>Gibraltar</t>
  </si>
  <si>
    <t>Greece</t>
  </si>
  <si>
    <t>Guadeloupe</t>
  </si>
  <si>
    <t>Guatemala</t>
  </si>
  <si>
    <t>Haiti</t>
  </si>
  <si>
    <t>Honduras</t>
  </si>
  <si>
    <t>Hong Kong</t>
  </si>
  <si>
    <t>Hungary</t>
  </si>
  <si>
    <t>Iceland</t>
  </si>
  <si>
    <t>India</t>
  </si>
  <si>
    <t>Indonesia</t>
  </si>
  <si>
    <t>Iraq</t>
  </si>
  <si>
    <t>Ireland</t>
  </si>
  <si>
    <t>Israel</t>
  </si>
  <si>
    <t>Italy</t>
  </si>
  <si>
    <t>Ivory Coast</t>
  </si>
  <si>
    <t>Jamaica</t>
  </si>
  <si>
    <t>Japan</t>
  </si>
  <si>
    <t>Jordan</t>
  </si>
  <si>
    <t>Kazakhstan</t>
  </si>
  <si>
    <t>Kenya</t>
  </si>
  <si>
    <t>Kosovo</t>
  </si>
  <si>
    <t>Kuwait</t>
  </si>
  <si>
    <t>Kyrgyzstan</t>
  </si>
  <si>
    <t>Latvia</t>
  </si>
  <si>
    <t>Lebanon</t>
  </si>
  <si>
    <t>Libya</t>
  </si>
  <si>
    <t>Lithuania</t>
  </si>
  <si>
    <t>Luxembourg</t>
  </si>
  <si>
    <t>Macedonia</t>
  </si>
  <si>
    <t>Malaysia</t>
  </si>
  <si>
    <t>Malta</t>
  </si>
  <si>
    <t>Martinique</t>
  </si>
  <si>
    <t>Mauritania</t>
  </si>
  <si>
    <t>Mayotte</t>
  </si>
  <si>
    <t>Mexico</t>
  </si>
  <si>
    <t>Moldova</t>
  </si>
  <si>
    <t>Mongolia</t>
  </si>
  <si>
    <t>Montenegro</t>
  </si>
  <si>
    <t>Morocco</t>
  </si>
  <si>
    <t>Myanmar</t>
  </si>
  <si>
    <t>Namibia</t>
  </si>
  <si>
    <t>Netherlands</t>
  </si>
  <si>
    <t>Netherlands Antilles</t>
  </si>
  <si>
    <t>New Caledonia</t>
  </si>
  <si>
    <t>New Zealand</t>
  </si>
  <si>
    <t>Nicaragua</t>
  </si>
  <si>
    <t>Nigeria</t>
  </si>
  <si>
    <t>North Korea</t>
  </si>
  <si>
    <t>Norway</t>
  </si>
  <si>
    <t>Oman</t>
  </si>
  <si>
    <t>Pakistan</t>
  </si>
  <si>
    <t>Panama</t>
  </si>
  <si>
    <t>Paraguay</t>
  </si>
  <si>
    <t>Peru</t>
  </si>
  <si>
    <t>Philippines</t>
  </si>
  <si>
    <t>Poland</t>
  </si>
  <si>
    <t>Portugal</t>
  </si>
  <si>
    <t>Qatar</t>
  </si>
  <si>
    <t>Romania</t>
  </si>
  <si>
    <t>Russia</t>
  </si>
  <si>
    <t>Saudi Arabia</t>
  </si>
  <si>
    <t>Senegal</t>
  </si>
  <si>
    <t>Serbia</t>
  </si>
  <si>
    <t>Singapore</t>
  </si>
  <si>
    <t>Slovakia</t>
  </si>
  <si>
    <t>Slovenia</t>
  </si>
  <si>
    <t>South Africa</t>
  </si>
  <si>
    <t>South Korea</t>
  </si>
  <si>
    <t>Spain</t>
  </si>
  <si>
    <t>Sri Lanka</t>
  </si>
  <si>
    <t>Sudan</t>
  </si>
  <si>
    <t>Sweden</t>
  </si>
  <si>
    <t>Switzerland</t>
  </si>
  <si>
    <t>Syria</t>
  </si>
  <si>
    <t>Taiwan</t>
  </si>
  <si>
    <t>Tajikistan</t>
  </si>
  <si>
    <t>Tanzania, United Republic of</t>
  </si>
  <si>
    <t>Thailand</t>
  </si>
  <si>
    <t>Togo</t>
  </si>
  <si>
    <t>Trinidad and Tobago</t>
  </si>
  <si>
    <t>Tunisia</t>
  </si>
  <si>
    <t>Turkey</t>
  </si>
  <si>
    <t>Turkmenistan</t>
  </si>
  <si>
    <t>Ukraine</t>
  </si>
  <si>
    <t>United Arab Emirates</t>
  </si>
  <si>
    <t>United Kingdom</t>
  </si>
  <si>
    <t>United States</t>
  </si>
  <si>
    <t>Uruguay</t>
  </si>
  <si>
    <t>Uzbekistan</t>
  </si>
  <si>
    <t>Venezuela, Bolivarian Republic of</t>
  </si>
  <si>
    <t>Viet Nam</t>
  </si>
  <si>
    <t>Worldwide</t>
  </si>
  <si>
    <t>Yemen</t>
  </si>
  <si>
    <t>Zimbabwe</t>
  </si>
  <si>
    <t>Assumptions Tab and Electricity mix</t>
  </si>
  <si>
    <t>3 servers with each 1 CPUs, 1TB of RAM, 2HDD and 3SSD of 1 TB each</t>
  </si>
  <si>
    <t>Test</t>
  </si>
  <si>
    <t>AAA</t>
  </si>
  <si>
    <t>Yearly cost (k€)</t>
  </si>
  <si>
    <t>Yearly fixed Price (in k€ EXCL. TAX)</t>
  </si>
  <si>
    <t>Non cyber equipments</t>
  </si>
  <si>
    <t>Laptop (Log, Antivirus)</t>
  </si>
  <si>
    <t>Desktop (Log, Antivirus)</t>
  </si>
  <si>
    <t>Servers (Log, Antivirus)</t>
  </si>
  <si>
    <t>Backup and redonduncy servers</t>
  </si>
  <si>
    <t>Backup</t>
  </si>
  <si>
    <t>Redundancy</t>
  </si>
  <si>
    <t>Cyber solution infrastructure</t>
  </si>
  <si>
    <t>On premise</t>
  </si>
  <si>
    <t>On cloud</t>
  </si>
  <si>
    <t>Cyber devices</t>
  </si>
  <si>
    <t>Workstation_Laptop</t>
  </si>
  <si>
    <t>Workstation_Computer</t>
  </si>
  <si>
    <t>Proxy/Reverse-proxy</t>
  </si>
  <si>
    <t>Firewall/WAF</t>
  </si>
  <si>
    <t>IPS/IDS</t>
  </si>
  <si>
    <t>T&amp;M Services</t>
  </si>
  <si>
    <t>To modify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</si>
</sst>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quot;€&quot;"/>
  </numFmts>
  <fonts count="33"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sz val="11"/>
      <name val="Calibri"/>
      <family val="2"/>
      <scheme val="minor"/>
    </font>
    <font>
      <sz val="11"/>
      <color theme="1"/>
      <name val="Calibri"/>
      <family val="2"/>
      <scheme val="minor"/>
    </font>
    <font>
      <sz val="8"/>
      <name val="Calibri"/>
      <family val="2"/>
      <scheme val="minor"/>
    </font>
    <font>
      <sz val="11"/>
      <color theme="1"/>
      <name val="Calibri"/>
      <family val="2"/>
    </font>
    <font>
      <sz val="11"/>
      <color theme="0" tint="-0.34998626667073579"/>
      <name val="Calibri"/>
      <family val="2"/>
      <scheme val="minor"/>
    </font>
    <font>
      <sz val="11"/>
      <color theme="0" tint="-0.249977111117893"/>
      <name val="Calibri"/>
      <family val="2"/>
      <scheme val="minor"/>
    </font>
    <font>
      <sz val="11"/>
      <color theme="1"/>
      <name val="Calibri"/>
      <family val="2"/>
    </font>
    <font>
      <b/>
      <sz val="10"/>
      <color rgb="FFFFFFFF"/>
      <name val="Calibri"/>
      <family val="2"/>
    </font>
    <font>
      <b/>
      <sz val="10"/>
      <color theme="0"/>
      <name val="Calibri"/>
      <family val="2"/>
      <scheme val="minor"/>
    </font>
    <font>
      <sz val="10"/>
      <color theme="1"/>
      <name val="Calibri"/>
      <family val="2"/>
      <scheme val="minor"/>
    </font>
    <font>
      <sz val="10"/>
      <color theme="1"/>
      <name val="Calibri"/>
      <family val="2"/>
    </font>
    <font>
      <b/>
      <sz val="18"/>
      <color theme="1"/>
      <name val="Calibri"/>
      <family val="2"/>
      <scheme val="minor"/>
    </font>
    <font>
      <sz val="12"/>
      <name val="Calibri"/>
      <family val="2"/>
      <scheme val="minor"/>
    </font>
    <font>
      <sz val="16"/>
      <name val="Calibri"/>
      <family val="2"/>
      <scheme val="minor"/>
    </font>
    <font>
      <b/>
      <sz val="16"/>
      <name val="Calibri"/>
      <family val="2"/>
      <scheme val="minor"/>
    </font>
    <font>
      <b/>
      <sz val="12"/>
      <name val="Calibri"/>
      <family val="2"/>
      <scheme val="minor"/>
    </font>
    <font>
      <b/>
      <sz val="12"/>
      <color indexed="9"/>
      <name val="Calibri"/>
      <family val="2"/>
      <scheme val="minor"/>
    </font>
    <font>
      <b/>
      <sz val="16"/>
      <color theme="1"/>
      <name val="Calibri"/>
      <family val="2"/>
      <scheme val="minor"/>
    </font>
    <font>
      <sz val="11"/>
      <color theme="2" tint="-9.9978637043366805E-2"/>
      <name val="Calibri"/>
      <family val="2"/>
      <scheme val="minor"/>
    </font>
    <font>
      <sz val="11"/>
      <color rgb="FFFF0000"/>
      <name val="Calibri"/>
      <family val="2"/>
      <scheme val="minor"/>
    </font>
    <font>
      <sz val="11"/>
      <color rgb="FF00B050"/>
      <name val="Calibri"/>
      <family val="2"/>
      <scheme val="minor"/>
    </font>
    <font>
      <sz val="11"/>
      <color theme="5"/>
      <name val="Calibri"/>
      <family val="2"/>
      <scheme val="minor"/>
    </font>
    <font>
      <sz val="10"/>
      <color theme="5"/>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1"/>
      <color rgb="FFFFFFFF"/>
      <name val="Calibri"/>
      <family val="2"/>
      <scheme val="minor"/>
    </font>
    <font>
      <sz val="9"/>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bgColor rgb="FFB24669"/>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2060"/>
        <bgColor indexed="64"/>
      </patternFill>
    </fill>
    <fill>
      <patternFill patternType="solid">
        <fgColor rgb="FF5B9BD5"/>
        <bgColor rgb="FF5B9BD5"/>
      </patternFill>
    </fill>
    <fill>
      <patternFill patternType="solid">
        <fgColor rgb="FFFFFFFF"/>
        <bgColor rgb="FF000000"/>
      </patternFill>
    </fill>
    <fill>
      <patternFill patternType="solid">
        <fgColor rgb="FFFFFF00"/>
        <bgColor indexed="64"/>
      </patternFill>
    </fill>
  </fills>
  <borders count="3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right style="thin">
        <color theme="0" tint="-0.499984740745262"/>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indexed="64"/>
      </left>
      <right/>
      <top style="thin">
        <color indexed="64"/>
      </top>
      <bottom style="thin">
        <color indexed="64"/>
      </bottom>
      <diagonal/>
    </border>
    <border>
      <left style="thin">
        <color theme="0" tint="-0.499984740745262"/>
      </left>
      <right/>
      <top/>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style="thin">
        <color theme="0" tint="-0.499984740745262"/>
      </right>
      <top/>
      <bottom style="thin">
        <color rgb="FF808080"/>
      </bottom>
      <diagonal/>
    </border>
  </borders>
  <cellStyleXfs count="4">
    <xf numFmtId="0" fontId="0" fillId="0" borderId="0"/>
    <xf numFmtId="9" fontId="6" fillId="0" borderId="0" applyFont="0" applyFill="0" applyBorder="0" applyAlignment="0" applyProtection="0"/>
    <xf numFmtId="43" fontId="6" fillId="0" borderId="0" applyFont="0" applyFill="0" applyBorder="0" applyAlignment="0" applyProtection="0"/>
    <xf numFmtId="0" fontId="28" fillId="0" borderId="0" applyNumberFormat="0" applyFill="0" applyBorder="0" applyAlignment="0" applyProtection="0"/>
  </cellStyleXfs>
  <cellXfs count="254">
    <xf numFmtId="0" fontId="0" fillId="0" borderId="0" xfId="0"/>
    <xf numFmtId="0" fontId="0" fillId="0" borderId="0" xfId="0" applyAlignment="1">
      <alignment vertical="center"/>
    </xf>
    <xf numFmtId="0" fontId="0" fillId="0" borderId="0" xfId="0" applyAlignment="1">
      <alignment wrapText="1"/>
    </xf>
    <xf numFmtId="0" fontId="3"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wrapText="1"/>
    </xf>
    <xf numFmtId="0" fontId="9" fillId="0" borderId="0" xfId="0" applyFont="1"/>
    <xf numFmtId="0" fontId="11" fillId="0" borderId="0" xfId="0" applyFont="1" applyAlignment="1">
      <alignment vertical="center" wrapText="1"/>
    </xf>
    <xf numFmtId="0" fontId="2" fillId="0" borderId="0" xfId="0" applyFont="1" applyAlignment="1">
      <alignment vertical="center"/>
    </xf>
    <xf numFmtId="0" fontId="13" fillId="11" borderId="0" xfId="0" applyFont="1" applyFill="1" applyAlignment="1">
      <alignment vertical="center"/>
    </xf>
    <xf numFmtId="0" fontId="14" fillId="0" borderId="0" xfId="0" applyFont="1" applyAlignment="1">
      <alignment vertical="center"/>
    </xf>
    <xf numFmtId="0" fontId="14" fillId="0" borderId="0" xfId="0" applyFont="1"/>
    <xf numFmtId="0" fontId="15" fillId="0" borderId="1" xfId="0" applyFont="1" applyBorder="1" applyAlignment="1">
      <alignment vertical="center" wrapText="1"/>
    </xf>
    <xf numFmtId="0" fontId="14" fillId="0" borderId="1" xfId="0" applyFont="1" applyBorder="1" applyAlignment="1">
      <alignment vertical="center" wrapText="1"/>
    </xf>
    <xf numFmtId="0" fontId="1" fillId="7" borderId="10" xfId="0" applyFont="1" applyFill="1" applyBorder="1" applyAlignment="1">
      <alignment wrapText="1"/>
    </xf>
    <xf numFmtId="0" fontId="1" fillId="7" borderId="2" xfId="0" applyFont="1" applyFill="1" applyBorder="1" applyAlignment="1">
      <alignment wrapText="1"/>
    </xf>
    <xf numFmtId="1" fontId="5" fillId="4" borderId="11" xfId="0" applyNumberFormat="1" applyFont="1" applyFill="1" applyBorder="1"/>
    <xf numFmtId="0" fontId="3" fillId="7" borderId="4" xfId="0" applyFont="1" applyFill="1" applyBorder="1" applyAlignment="1">
      <alignment vertical="center" wrapText="1"/>
    </xf>
    <xf numFmtId="0" fontId="0" fillId="7" borderId="4" xfId="0" applyFill="1" applyBorder="1"/>
    <xf numFmtId="0" fontId="0" fillId="7" borderId="15" xfId="0" applyFill="1" applyBorder="1"/>
    <xf numFmtId="0" fontId="1" fillId="7" borderId="15" xfId="0" applyFont="1" applyFill="1" applyBorder="1" applyAlignment="1">
      <alignment wrapText="1"/>
    </xf>
    <xf numFmtId="0" fontId="1" fillId="3" borderId="4" xfId="0" applyFont="1" applyFill="1" applyBorder="1" applyAlignment="1">
      <alignment wrapText="1"/>
    </xf>
    <xf numFmtId="0" fontId="1" fillId="3" borderId="5" xfId="0" applyFont="1" applyFill="1" applyBorder="1" applyAlignment="1">
      <alignment wrapText="1"/>
    </xf>
    <xf numFmtId="0" fontId="1" fillId="7" borderId="4" xfId="0" applyFont="1" applyFill="1" applyBorder="1" applyAlignment="1">
      <alignment vertical="center" wrapText="1"/>
    </xf>
    <xf numFmtId="0" fontId="1" fillId="7" borderId="5" xfId="0" applyFont="1" applyFill="1" applyBorder="1" applyAlignment="1">
      <alignment vertical="center" wrapText="1"/>
    </xf>
    <xf numFmtId="0" fontId="0" fillId="0" borderId="3" xfId="0" applyBorder="1" applyAlignment="1">
      <alignment wrapText="1"/>
    </xf>
    <xf numFmtId="10" fontId="0" fillId="0" borderId="3" xfId="0" applyNumberFormat="1" applyBorder="1" applyAlignment="1">
      <alignment wrapText="1"/>
    </xf>
    <xf numFmtId="10" fontId="0" fillId="0" borderId="13" xfId="0" applyNumberFormat="1" applyBorder="1" applyAlignment="1">
      <alignment wrapText="1"/>
    </xf>
    <xf numFmtId="0" fontId="16" fillId="0" borderId="0" xfId="0" applyFont="1" applyAlignment="1">
      <alignment vertical="center"/>
    </xf>
    <xf numFmtId="0" fontId="3" fillId="7" borderId="2" xfId="0" applyFont="1" applyFill="1" applyBorder="1" applyAlignment="1">
      <alignment vertical="center" wrapText="1"/>
    </xf>
    <xf numFmtId="0" fontId="5" fillId="4" borderId="8" xfId="0" quotePrefix="1" applyFont="1" applyFill="1" applyBorder="1" applyAlignment="1">
      <alignment vertical="center" wrapText="1"/>
    </xf>
    <xf numFmtId="0" fontId="18" fillId="5" borderId="0" xfId="0" applyFont="1" applyFill="1" applyAlignment="1">
      <alignment vertical="center" wrapText="1"/>
    </xf>
    <xf numFmtId="0" fontId="19" fillId="9" borderId="0" xfId="0" applyFont="1" applyFill="1" applyAlignment="1">
      <alignment vertical="center" wrapText="1"/>
    </xf>
    <xf numFmtId="0" fontId="17" fillId="5" borderId="0" xfId="0" applyFont="1" applyFill="1" applyAlignment="1">
      <alignment vertical="center" wrapText="1"/>
    </xf>
    <xf numFmtId="0" fontId="5" fillId="2" borderId="8" xfId="0" quotePrefix="1" applyFont="1" applyFill="1" applyBorder="1" applyAlignment="1">
      <alignment vertical="center" wrapText="1"/>
    </xf>
    <xf numFmtId="0" fontId="17" fillId="0" borderId="0" xfId="0" applyFont="1" applyAlignment="1">
      <alignment vertical="center" wrapText="1"/>
    </xf>
    <xf numFmtId="0" fontId="5" fillId="2" borderId="15" xfId="0" applyFont="1" applyFill="1" applyBorder="1"/>
    <xf numFmtId="0" fontId="5" fillId="2" borderId="7" xfId="0" applyFont="1" applyFill="1" applyBorder="1"/>
    <xf numFmtId="0" fontId="5" fillId="4" borderId="1" xfId="0" applyFont="1" applyFill="1" applyBorder="1" applyAlignment="1">
      <alignment vertical="center"/>
    </xf>
    <xf numFmtId="9" fontId="5" fillId="4" borderId="1" xfId="0" applyNumberFormat="1" applyFont="1" applyFill="1" applyBorder="1" applyAlignment="1">
      <alignment vertical="center"/>
    </xf>
    <xf numFmtId="0" fontId="5" fillId="4" borderId="11" xfId="0" applyFont="1" applyFill="1" applyBorder="1"/>
    <xf numFmtId="1" fontId="5" fillId="4" borderId="12" xfId="0" applyNumberFormat="1" applyFont="1" applyFill="1" applyBorder="1"/>
    <xf numFmtId="0" fontId="5" fillId="4" borderId="7" xfId="0" applyFont="1" applyFill="1" applyBorder="1"/>
    <xf numFmtId="0" fontId="5" fillId="4" borderId="14" xfId="0" applyFont="1" applyFill="1" applyBorder="1"/>
    <xf numFmtId="10" fontId="5" fillId="4" borderId="6" xfId="0" applyNumberFormat="1" applyFont="1" applyFill="1" applyBorder="1"/>
    <xf numFmtId="0" fontId="5" fillId="0" borderId="0" xfId="0" applyFont="1" applyAlignment="1">
      <alignment horizontal="center" vertical="center" wrapText="1"/>
    </xf>
    <xf numFmtId="164" fontId="5" fillId="4" borderId="11" xfId="0" applyNumberFormat="1" applyFont="1" applyFill="1" applyBorder="1"/>
    <xf numFmtId="0" fontId="5" fillId="6" borderId="15" xfId="0" applyFont="1" applyFill="1" applyBorder="1"/>
    <xf numFmtId="0" fontId="5" fillId="6" borderId="7" xfId="0" applyFont="1" applyFill="1" applyBorder="1"/>
    <xf numFmtId="0" fontId="1" fillId="3" borderId="17" xfId="0" applyFont="1" applyFill="1" applyBorder="1" applyAlignment="1">
      <alignment wrapText="1"/>
    </xf>
    <xf numFmtId="0" fontId="1" fillId="3" borderId="0" xfId="0" applyFont="1" applyFill="1" applyAlignment="1">
      <alignment wrapText="1"/>
    </xf>
    <xf numFmtId="0" fontId="5" fillId="6" borderId="16" xfId="0" applyFont="1" applyFill="1" applyBorder="1" applyAlignment="1">
      <alignment vertical="center" wrapText="1"/>
    </xf>
    <xf numFmtId="0" fontId="5" fillId="2" borderId="11" xfId="0" applyFont="1" applyFill="1" applyBorder="1"/>
    <xf numFmtId="1" fontId="5" fillId="2" borderId="11" xfId="0" applyNumberFormat="1" applyFont="1" applyFill="1" applyBorder="1"/>
    <xf numFmtId="1" fontId="5" fillId="8" borderId="12" xfId="0" applyNumberFormat="1" applyFont="1" applyFill="1" applyBorder="1"/>
    <xf numFmtId="1" fontId="5" fillId="8" borderId="11" xfId="0" applyNumberFormat="1" applyFont="1" applyFill="1" applyBorder="1"/>
    <xf numFmtId="0" fontId="5" fillId="2" borderId="14" xfId="0" applyFont="1" applyFill="1" applyBorder="1"/>
    <xf numFmtId="0" fontId="5" fillId="2" borderId="8" xfId="0" applyFont="1" applyFill="1" applyBorder="1"/>
    <xf numFmtId="0" fontId="5" fillId="2" borderId="3" xfId="0" applyFont="1" applyFill="1" applyBorder="1"/>
    <xf numFmtId="0" fontId="5" fillId="2" borderId="13" xfId="0" applyFont="1" applyFill="1" applyBorder="1"/>
    <xf numFmtId="0" fontId="0" fillId="4" borderId="8" xfId="0" applyFill="1" applyBorder="1"/>
    <xf numFmtId="0" fontId="0" fillId="13" borderId="8" xfId="0" applyFill="1" applyBorder="1"/>
    <xf numFmtId="0" fontId="0" fillId="6" borderId="8" xfId="0" applyFill="1" applyBorder="1"/>
    <xf numFmtId="0" fontId="0" fillId="6" borderId="8" xfId="0" applyFill="1" applyBorder="1" applyAlignment="1">
      <alignment vertical="center"/>
    </xf>
    <xf numFmtId="0" fontId="5" fillId="6" borderId="8" xfId="0" applyFont="1" applyFill="1" applyBorder="1" applyAlignment="1">
      <alignment vertical="center" wrapText="1"/>
    </xf>
    <xf numFmtId="0" fontId="0" fillId="2" borderId="8" xfId="0" applyFill="1" applyBorder="1"/>
    <xf numFmtId="0" fontId="5" fillId="2" borderId="8" xfId="0" applyFont="1" applyFill="1" applyBorder="1" applyAlignment="1">
      <alignment vertical="center" wrapText="1"/>
    </xf>
    <xf numFmtId="0" fontId="4" fillId="7" borderId="8" xfId="0" applyFont="1" applyFill="1" applyBorder="1"/>
    <xf numFmtId="0" fontId="21" fillId="7" borderId="8" xfId="0" applyFont="1" applyFill="1" applyBorder="1"/>
    <xf numFmtId="0" fontId="21" fillId="7" borderId="8" xfId="0" applyFont="1" applyFill="1" applyBorder="1" applyAlignment="1">
      <alignment vertical="center"/>
    </xf>
    <xf numFmtId="0" fontId="21" fillId="7" borderId="8" xfId="0" applyFont="1" applyFill="1" applyBorder="1" applyAlignment="1">
      <alignment vertical="center" wrapText="1"/>
    </xf>
    <xf numFmtId="0" fontId="10" fillId="2" borderId="7" xfId="0" applyFont="1" applyFill="1" applyBorder="1"/>
    <xf numFmtId="1" fontId="5" fillId="2" borderId="1" xfId="0" applyNumberFormat="1" applyFont="1" applyFill="1" applyBorder="1"/>
    <xf numFmtId="9" fontId="5" fillId="2" borderId="3" xfId="1" applyFont="1" applyFill="1" applyBorder="1"/>
    <xf numFmtId="0" fontId="5" fillId="8" borderId="1" xfId="0" applyFont="1" applyFill="1" applyBorder="1" applyAlignment="1">
      <alignment vertical="center"/>
    </xf>
    <xf numFmtId="0" fontId="5" fillId="8" borderId="11" xfId="0" applyFont="1" applyFill="1" applyBorder="1"/>
    <xf numFmtId="0" fontId="5" fillId="6" borderId="8" xfId="0" quotePrefix="1" applyFont="1" applyFill="1" applyBorder="1" applyAlignment="1">
      <alignment vertical="center" wrapText="1"/>
    </xf>
    <xf numFmtId="0" fontId="5" fillId="6" borderId="1" xfId="0" quotePrefix="1" applyFont="1" applyFill="1" applyBorder="1" applyAlignment="1">
      <alignment vertical="center" wrapText="1"/>
    </xf>
    <xf numFmtId="0" fontId="0" fillId="6" borderId="1" xfId="0" applyFill="1" applyBorder="1" applyAlignment="1">
      <alignment wrapText="1"/>
    </xf>
    <xf numFmtId="0" fontId="0" fillId="6" borderId="6" xfId="0" applyFill="1" applyBorder="1" applyAlignment="1">
      <alignment wrapText="1"/>
    </xf>
    <xf numFmtId="0" fontId="13" fillId="11" borderId="8" xfId="0" applyFont="1" applyFill="1" applyBorder="1" applyAlignment="1">
      <alignment vertical="center"/>
    </xf>
    <xf numFmtId="0" fontId="13" fillId="11" borderId="8" xfId="0" applyFont="1" applyFill="1" applyBorder="1" applyAlignment="1">
      <alignment vertical="center" wrapText="1"/>
    </xf>
    <xf numFmtId="0" fontId="12" fillId="10" borderId="8" xfId="0" applyFont="1" applyFill="1" applyBorder="1" applyAlignment="1">
      <alignment horizontal="left" vertical="center" wrapText="1"/>
    </xf>
    <xf numFmtId="0" fontId="14" fillId="0" borderId="8" xfId="0" applyFont="1" applyBorder="1" applyAlignment="1">
      <alignment vertical="center"/>
    </xf>
    <xf numFmtId="0" fontId="14" fillId="0" borderId="8" xfId="0" applyFont="1" applyBorder="1" applyAlignment="1">
      <alignment vertical="center" wrapText="1"/>
    </xf>
    <xf numFmtId="0" fontId="14" fillId="0" borderId="8" xfId="0" applyFont="1" applyBorder="1"/>
    <xf numFmtId="0" fontId="5" fillId="5" borderId="8" xfId="0" applyFont="1" applyFill="1" applyBorder="1" applyAlignment="1">
      <alignment horizontal="center" vertical="center"/>
    </xf>
    <xf numFmtId="0" fontId="5" fillId="6" borderId="4" xfId="0" applyFont="1" applyFill="1" applyBorder="1" applyAlignment="1">
      <alignment vertical="center"/>
    </xf>
    <xf numFmtId="0" fontId="5" fillId="6" borderId="1" xfId="0" applyFont="1" applyFill="1" applyBorder="1" applyAlignment="1">
      <alignment vertical="center"/>
    </xf>
    <xf numFmtId="0" fontId="5" fillId="6" borderId="6" xfId="0" applyFont="1" applyFill="1" applyBorder="1" applyAlignment="1">
      <alignment vertical="center"/>
    </xf>
    <xf numFmtId="0" fontId="14" fillId="5" borderId="0" xfId="0" applyFont="1" applyFill="1"/>
    <xf numFmtId="0" fontId="0" fillId="15" borderId="8" xfId="0" applyFill="1" applyBorder="1"/>
    <xf numFmtId="0" fontId="5" fillId="15" borderId="8" xfId="0" quotePrefix="1" applyFont="1" applyFill="1" applyBorder="1" applyAlignment="1">
      <alignment vertical="center" wrapText="1"/>
    </xf>
    <xf numFmtId="0" fontId="14" fillId="15" borderId="8" xfId="0" applyFont="1" applyFill="1" applyBorder="1"/>
    <xf numFmtId="0" fontId="15" fillId="6" borderId="8" xfId="0" applyFont="1" applyFill="1" applyBorder="1" applyAlignment="1">
      <alignment vertical="center" wrapText="1"/>
    </xf>
    <xf numFmtId="0" fontId="15" fillId="6" borderId="8" xfId="0" quotePrefix="1" applyFont="1" applyFill="1" applyBorder="1" applyAlignment="1">
      <alignment vertical="center" wrapText="1"/>
    </xf>
    <xf numFmtId="0" fontId="14" fillId="6" borderId="8" xfId="0" applyFont="1" applyFill="1" applyBorder="1" applyAlignment="1">
      <alignment vertical="center" wrapText="1"/>
    </xf>
    <xf numFmtId="0" fontId="15" fillId="6" borderId="22" xfId="0" applyFont="1" applyFill="1" applyBorder="1" applyAlignment="1">
      <alignment vertical="center" wrapText="1"/>
    </xf>
    <xf numFmtId="0" fontId="12" fillId="10" borderId="23"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3" fillId="7" borderId="21" xfId="0" applyFont="1" applyFill="1" applyBorder="1"/>
    <xf numFmtId="0" fontId="3" fillId="7" borderId="25" xfId="0" applyFont="1" applyFill="1" applyBorder="1"/>
    <xf numFmtId="0" fontId="14" fillId="0" borderId="16" xfId="0" applyFont="1" applyBorder="1"/>
    <xf numFmtId="0" fontId="15" fillId="6" borderId="26" xfId="0" applyFont="1" applyFill="1" applyBorder="1" applyAlignment="1">
      <alignment vertical="center" wrapText="1"/>
    </xf>
    <xf numFmtId="0" fontId="15" fillId="6" borderId="20" xfId="0" applyFont="1" applyFill="1" applyBorder="1" applyAlignment="1">
      <alignment vertical="center" wrapText="1"/>
    </xf>
    <xf numFmtId="0" fontId="14" fillId="0" borderId="20" xfId="0" applyFont="1" applyBorder="1"/>
    <xf numFmtId="0" fontId="14" fillId="0" borderId="24" xfId="0" applyFont="1" applyBorder="1"/>
    <xf numFmtId="0" fontId="3" fillId="7" borderId="23" xfId="0" applyFont="1" applyFill="1" applyBorder="1"/>
    <xf numFmtId="0" fontId="0" fillId="15" borderId="20" xfId="0" applyFill="1" applyBorder="1"/>
    <xf numFmtId="1" fontId="5" fillId="2" borderId="1" xfId="0" applyNumberFormat="1" applyFont="1" applyFill="1" applyBorder="1" applyAlignment="1">
      <alignment vertical="center"/>
    </xf>
    <xf numFmtId="9" fontId="5" fillId="2" borderId="3" xfId="1" applyFont="1" applyFill="1" applyBorder="1" applyAlignment="1">
      <alignment vertical="center"/>
    </xf>
    <xf numFmtId="0" fontId="15" fillId="0" borderId="7" xfId="0" applyFont="1" applyBorder="1" applyAlignment="1">
      <alignment vertical="center" wrapText="1"/>
    </xf>
    <xf numFmtId="0" fontId="15" fillId="0" borderId="3" xfId="0" applyFont="1" applyBorder="1" applyAlignment="1">
      <alignment vertical="center" wrapText="1"/>
    </xf>
    <xf numFmtId="0" fontId="15" fillId="0" borderId="3" xfId="0" quotePrefix="1" applyFont="1" applyBorder="1" applyAlignment="1">
      <alignment vertical="center" wrapText="1"/>
    </xf>
    <xf numFmtId="0" fontId="14" fillId="0" borderId="3" xfId="0" applyFont="1" applyBorder="1" applyAlignment="1">
      <alignment vertical="center" wrapText="1"/>
    </xf>
    <xf numFmtId="0" fontId="15" fillId="0" borderId="14" xfId="0" applyFont="1" applyBorder="1" applyAlignment="1">
      <alignment vertical="center" wrapText="1"/>
    </xf>
    <xf numFmtId="0" fontId="15" fillId="0" borderId="6" xfId="0" applyFont="1" applyBorder="1" applyAlignment="1">
      <alignment vertical="center" wrapText="1"/>
    </xf>
    <xf numFmtId="0" fontId="15" fillId="0" borderId="13" xfId="0" applyFont="1" applyBorder="1" applyAlignment="1">
      <alignment vertical="center" wrapText="1"/>
    </xf>
    <xf numFmtId="0" fontId="0" fillId="6" borderId="0" xfId="0" applyFill="1" applyAlignment="1">
      <alignment vertical="center"/>
    </xf>
    <xf numFmtId="0" fontId="21" fillId="7" borderId="21" xfId="0" applyFont="1" applyFill="1" applyBorder="1" applyAlignment="1">
      <alignment vertical="center"/>
    </xf>
    <xf numFmtId="0" fontId="3" fillId="7" borderId="29" xfId="0" applyFont="1" applyFill="1" applyBorder="1" applyAlignment="1">
      <alignment vertical="center" wrapText="1"/>
    </xf>
    <xf numFmtId="0" fontId="17" fillId="5" borderId="0" xfId="0" quotePrefix="1" applyFont="1" applyFill="1" applyAlignment="1">
      <alignment vertical="center" wrapText="1"/>
    </xf>
    <xf numFmtId="0" fontId="1" fillId="7" borderId="2" xfId="0" applyFont="1" applyFill="1" applyBorder="1" applyAlignment="1">
      <alignment vertical="center" wrapText="1"/>
    </xf>
    <xf numFmtId="0" fontId="1" fillId="7" borderId="29" xfId="0" applyFont="1" applyFill="1" applyBorder="1" applyAlignment="1">
      <alignment vertical="center" wrapText="1"/>
    </xf>
    <xf numFmtId="0" fontId="5" fillId="2" borderId="20" xfId="0" quotePrefix="1" applyFont="1" applyFill="1" applyBorder="1" applyAlignment="1">
      <alignment vertical="center" wrapText="1"/>
    </xf>
    <xf numFmtId="0" fontId="5" fillId="4" borderId="20" xfId="0" quotePrefix="1" applyFont="1" applyFill="1" applyBorder="1" applyAlignment="1">
      <alignment vertical="center" wrapText="1"/>
    </xf>
    <xf numFmtId="0" fontId="5" fillId="6" borderId="20" xfId="0" quotePrefix="1" applyFont="1" applyFill="1" applyBorder="1" applyAlignment="1">
      <alignment vertical="center" wrapText="1"/>
    </xf>
    <xf numFmtId="0" fontId="1" fillId="7" borderId="8" xfId="0" applyFont="1" applyFill="1" applyBorder="1" applyAlignment="1">
      <alignment vertical="center" wrapText="1"/>
    </xf>
    <xf numFmtId="0" fontId="5" fillId="0" borderId="8" xfId="0" applyFont="1" applyBorder="1" applyAlignment="1">
      <alignment vertical="center" wrapText="1"/>
    </xf>
    <xf numFmtId="0" fontId="5" fillId="2" borderId="21" xfId="0" applyFont="1" applyFill="1" applyBorder="1" applyAlignment="1">
      <alignment vertical="center" wrapText="1"/>
    </xf>
    <xf numFmtId="0" fontId="5" fillId="2" borderId="20" xfId="0" applyFont="1" applyFill="1" applyBorder="1" applyAlignment="1">
      <alignment vertical="center" wrapText="1"/>
    </xf>
    <xf numFmtId="0" fontId="1" fillId="7" borderId="27" xfId="0" applyFont="1" applyFill="1" applyBorder="1" applyAlignment="1">
      <alignment wrapText="1"/>
    </xf>
    <xf numFmtId="0" fontId="3" fillId="7" borderId="18" xfId="0" applyFont="1" applyFill="1" applyBorder="1"/>
    <xf numFmtId="0" fontId="3" fillId="7" borderId="0" xfId="0" applyFont="1" applyFill="1"/>
    <xf numFmtId="0" fontId="0" fillId="7" borderId="0" xfId="0" applyFill="1"/>
    <xf numFmtId="0" fontId="9" fillId="4" borderId="8" xfId="0" quotePrefix="1" applyFont="1" applyFill="1" applyBorder="1" applyAlignment="1">
      <alignment vertical="center" wrapText="1"/>
    </xf>
    <xf numFmtId="0" fontId="0" fillId="0" borderId="0" xfId="0" applyAlignment="1">
      <alignment horizontal="center" vertical="top" wrapText="1"/>
    </xf>
    <xf numFmtId="0" fontId="0" fillId="9" borderId="8" xfId="0" applyFill="1" applyBorder="1" applyAlignment="1">
      <alignment vertical="center"/>
    </xf>
    <xf numFmtId="0" fontId="0" fillId="0" borderId="8" xfId="0" applyBorder="1" applyAlignment="1">
      <alignment vertical="center"/>
    </xf>
    <xf numFmtId="0" fontId="23" fillId="2" borderId="11" xfId="0" applyFont="1" applyFill="1" applyBorder="1"/>
    <xf numFmtId="0" fontId="23" fillId="4" borderId="11" xfId="0" applyFont="1" applyFill="1" applyBorder="1"/>
    <xf numFmtId="1" fontId="23" fillId="4" borderId="11" xfId="0" applyNumberFormat="1" applyFont="1" applyFill="1" applyBorder="1"/>
    <xf numFmtId="0" fontId="23" fillId="8" borderId="1" xfId="0" applyFont="1" applyFill="1" applyBorder="1" applyAlignment="1">
      <alignment vertical="center"/>
    </xf>
    <xf numFmtId="0" fontId="2" fillId="0" borderId="0" xfId="0" applyFont="1" applyAlignment="1">
      <alignment horizontal="center" vertical="center"/>
    </xf>
    <xf numFmtId="0" fontId="3" fillId="7" borderId="8" xfId="0" applyFont="1" applyFill="1" applyBorder="1" applyAlignment="1">
      <alignment vertical="center"/>
    </xf>
    <xf numFmtId="0" fontId="4" fillId="17" borderId="8" xfId="0" applyFont="1" applyFill="1" applyBorder="1"/>
    <xf numFmtId="0" fontId="21" fillId="17" borderId="8" xfId="0" applyFont="1" applyFill="1" applyBorder="1" applyAlignment="1">
      <alignment vertical="center" wrapText="1"/>
    </xf>
    <xf numFmtId="0" fontId="21" fillId="17" borderId="8" xfId="0" applyFont="1" applyFill="1" applyBorder="1"/>
    <xf numFmtId="0" fontId="21" fillId="17" borderId="8" xfId="0" applyFont="1" applyFill="1" applyBorder="1" applyAlignment="1">
      <alignment vertical="center"/>
    </xf>
    <xf numFmtId="0" fontId="25" fillId="0" borderId="0" xfId="0" applyFont="1"/>
    <xf numFmtId="0" fontId="1" fillId="7" borderId="14" xfId="0" applyFont="1" applyFill="1" applyBorder="1" applyAlignment="1">
      <alignment wrapText="1"/>
    </xf>
    <xf numFmtId="0" fontId="18" fillId="5" borderId="0" xfId="0" applyFont="1" applyFill="1" applyAlignment="1">
      <alignment vertical="center"/>
    </xf>
    <xf numFmtId="0" fontId="5" fillId="6" borderId="0" xfId="0" applyFont="1" applyFill="1" applyAlignment="1">
      <alignment vertical="center" wrapText="1"/>
    </xf>
    <xf numFmtId="0" fontId="5" fillId="4" borderId="1" xfId="0" quotePrefix="1" applyFont="1" applyFill="1" applyBorder="1" applyAlignment="1">
      <alignment vertical="center" wrapText="1"/>
    </xf>
    <xf numFmtId="0" fontId="5" fillId="0" borderId="0" xfId="0" quotePrefix="1" applyFont="1" applyAlignment="1">
      <alignment vertical="center" wrapText="1"/>
    </xf>
    <xf numFmtId="0" fontId="25" fillId="0" borderId="0" xfId="0" applyFont="1" applyAlignment="1">
      <alignment vertical="center" wrapText="1"/>
    </xf>
    <xf numFmtId="0" fontId="5" fillId="2" borderId="0" xfId="0" applyFont="1" applyFill="1" applyAlignment="1">
      <alignment vertical="center" wrapText="1"/>
    </xf>
    <xf numFmtId="0" fontId="5" fillId="2" borderId="1" xfId="0" quotePrefix="1" applyFont="1" applyFill="1" applyBorder="1" applyAlignment="1">
      <alignment vertical="center" wrapText="1"/>
    </xf>
    <xf numFmtId="0" fontId="5" fillId="6" borderId="1" xfId="0" applyFont="1" applyFill="1" applyBorder="1" applyAlignment="1">
      <alignment vertical="center" wrapText="1"/>
    </xf>
    <xf numFmtId="0" fontId="26" fillId="4" borderId="8" xfId="0" quotePrefix="1" applyFont="1" applyFill="1" applyBorder="1" applyAlignment="1">
      <alignment vertical="center" wrapText="1"/>
    </xf>
    <xf numFmtId="0" fontId="26" fillId="4" borderId="8" xfId="0" applyFont="1" applyFill="1" applyBorder="1" applyAlignment="1">
      <alignment vertical="center" wrapText="1"/>
    </xf>
    <xf numFmtId="0" fontId="26" fillId="0" borderId="0" xfId="0" applyFont="1" applyAlignment="1">
      <alignment vertical="center" wrapText="1"/>
    </xf>
    <xf numFmtId="0" fontId="26" fillId="4" borderId="20" xfId="0" quotePrefix="1" applyFont="1" applyFill="1" applyBorder="1" applyAlignment="1">
      <alignment vertical="center" wrapText="1"/>
    </xf>
    <xf numFmtId="0" fontId="26" fillId="4" borderId="20" xfId="0" applyFont="1" applyFill="1" applyBorder="1" applyAlignment="1">
      <alignment vertical="center" wrapText="1"/>
    </xf>
    <xf numFmtId="0" fontId="0" fillId="2" borderId="8" xfId="0" applyFill="1" applyBorder="1" applyAlignment="1">
      <alignment wrapText="1"/>
    </xf>
    <xf numFmtId="0" fontId="4" fillId="14" borderId="8" xfId="0" applyFont="1" applyFill="1" applyBorder="1" applyAlignment="1">
      <alignment vertical="center"/>
    </xf>
    <xf numFmtId="0" fontId="0" fillId="4" borderId="8" xfId="0" applyFill="1" applyBorder="1" applyAlignment="1">
      <alignment vertical="center"/>
    </xf>
    <xf numFmtId="0" fontId="0" fillId="5" borderId="8" xfId="0" applyFill="1" applyBorder="1" applyAlignment="1">
      <alignment vertical="center"/>
    </xf>
    <xf numFmtId="0" fontId="0" fillId="12" borderId="8" xfId="0" applyFill="1" applyBorder="1" applyAlignment="1">
      <alignment vertical="center"/>
    </xf>
    <xf numFmtId="0" fontId="5" fillId="4" borderId="8" xfId="0" applyFont="1" applyFill="1" applyBorder="1" applyAlignment="1">
      <alignment vertical="center"/>
    </xf>
    <xf numFmtId="0" fontId="5" fillId="5" borderId="8" xfId="0" applyFont="1" applyFill="1" applyBorder="1" applyAlignment="1">
      <alignment vertical="center"/>
    </xf>
    <xf numFmtId="0" fontId="0" fillId="16" borderId="8" xfId="0" applyFill="1" applyBorder="1" applyAlignment="1">
      <alignment vertical="center"/>
    </xf>
    <xf numFmtId="0" fontId="0" fillId="0" borderId="8" xfId="0" applyBorder="1" applyAlignment="1">
      <alignment vertical="center" wrapText="1"/>
    </xf>
    <xf numFmtId="0" fontId="4" fillId="17" borderId="8" xfId="0" applyFont="1" applyFill="1" applyBorder="1" applyAlignment="1">
      <alignment vertical="center"/>
    </xf>
    <xf numFmtId="0" fontId="4" fillId="7" borderId="8" xfId="0" applyFont="1" applyFill="1" applyBorder="1" applyAlignment="1">
      <alignment vertical="center"/>
    </xf>
    <xf numFmtId="0" fontId="0" fillId="4" borderId="8" xfId="0" applyFill="1" applyBorder="1" applyAlignment="1">
      <alignment wrapText="1"/>
    </xf>
    <xf numFmtId="0" fontId="0" fillId="4" borderId="8" xfId="0" applyFill="1" applyBorder="1" applyAlignment="1">
      <alignment vertical="center" wrapText="1"/>
    </xf>
    <xf numFmtId="0" fontId="0" fillId="13" borderId="8" xfId="0" applyFill="1" applyBorder="1" applyAlignment="1">
      <alignment wrapText="1"/>
    </xf>
    <xf numFmtId="0" fontId="0" fillId="13" borderId="8" xfId="0" applyFill="1" applyBorder="1" applyAlignment="1">
      <alignment vertical="center" wrapText="1"/>
    </xf>
    <xf numFmtId="0" fontId="0" fillId="8" borderId="8" xfId="0" applyFill="1" applyBorder="1" applyAlignment="1">
      <alignment wrapText="1"/>
    </xf>
    <xf numFmtId="0" fontId="0" fillId="2" borderId="8" xfId="0" applyFill="1" applyBorder="1" applyAlignment="1">
      <alignment vertical="center" wrapText="1"/>
    </xf>
    <xf numFmtId="0" fontId="26" fillId="4" borderId="21" xfId="0" applyFont="1" applyFill="1" applyBorder="1" applyAlignment="1">
      <alignment vertical="center" wrapText="1"/>
    </xf>
    <xf numFmtId="0" fontId="26" fillId="2" borderId="11" xfId="0" applyFont="1" applyFill="1" applyBorder="1"/>
    <xf numFmtId="0" fontId="26" fillId="4" borderId="11" xfId="0" applyFont="1" applyFill="1" applyBorder="1"/>
    <xf numFmtId="1" fontId="26" fillId="4" borderId="11" xfId="0" applyNumberFormat="1" applyFont="1" applyFill="1" applyBorder="1"/>
    <xf numFmtId="0" fontId="26" fillId="0" borderId="8" xfId="0" applyFont="1" applyBorder="1"/>
    <xf numFmtId="9" fontId="27" fillId="0" borderId="8" xfId="0" applyNumberFormat="1" applyFont="1" applyBorder="1"/>
    <xf numFmtId="0" fontId="27" fillId="0" borderId="16" xfId="0" applyFont="1" applyBorder="1"/>
    <xf numFmtId="0" fontId="26" fillId="0" borderId="20" xfId="0" applyFont="1" applyBorder="1"/>
    <xf numFmtId="9" fontId="27" fillId="0" borderId="20" xfId="0" applyNumberFormat="1" applyFont="1" applyBorder="1"/>
    <xf numFmtId="0" fontId="27" fillId="0" borderId="24" xfId="0" applyFont="1" applyBorder="1"/>
    <xf numFmtId="0" fontId="26" fillId="4" borderId="7" xfId="0" applyFont="1" applyFill="1" applyBorder="1"/>
    <xf numFmtId="10" fontId="26" fillId="4" borderId="1" xfId="0" applyNumberFormat="1" applyFont="1" applyFill="1" applyBorder="1"/>
    <xf numFmtId="0" fontId="26" fillId="4" borderId="14" xfId="0" applyFont="1" applyFill="1" applyBorder="1"/>
    <xf numFmtId="10" fontId="26" fillId="4" borderId="6" xfId="0" applyNumberFormat="1" applyFont="1" applyFill="1" applyBorder="1"/>
    <xf numFmtId="0" fontId="26" fillId="4" borderId="1" xfId="0" quotePrefix="1" applyFont="1" applyFill="1" applyBorder="1" applyAlignment="1">
      <alignment vertical="center" wrapText="1"/>
    </xf>
    <xf numFmtId="0" fontId="26" fillId="4" borderId="1" xfId="0" applyFont="1" applyFill="1" applyBorder="1" applyAlignment="1">
      <alignment vertical="center" wrapText="1"/>
    </xf>
    <xf numFmtId="0" fontId="26" fillId="2" borderId="8" xfId="0" quotePrefix="1" applyFont="1" applyFill="1" applyBorder="1" applyAlignment="1">
      <alignment vertical="center" wrapText="1"/>
    </xf>
    <xf numFmtId="1" fontId="26" fillId="4" borderId="12" xfId="0" applyNumberFormat="1" applyFont="1" applyFill="1" applyBorder="1"/>
    <xf numFmtId="0" fontId="26" fillId="2" borderId="19" xfId="0" applyFont="1" applyFill="1" applyBorder="1"/>
    <xf numFmtId="0" fontId="26" fillId="8" borderId="11" xfId="0" applyFont="1" applyFill="1" applyBorder="1"/>
    <xf numFmtId="1" fontId="26" fillId="8" borderId="12" xfId="0" applyNumberFormat="1" applyFont="1" applyFill="1" applyBorder="1"/>
    <xf numFmtId="1" fontId="26" fillId="8" borderId="11" xfId="0" applyNumberFormat="1" applyFont="1" applyFill="1" applyBorder="1"/>
    <xf numFmtId="1" fontId="26" fillId="2" borderId="11" xfId="0" applyNumberFormat="1" applyFont="1" applyFill="1" applyBorder="1"/>
    <xf numFmtId="164" fontId="26" fillId="4" borderId="11" xfId="0" applyNumberFormat="1" applyFont="1" applyFill="1" applyBorder="1"/>
    <xf numFmtId="0" fontId="26" fillId="8" borderId="7" xfId="0" applyFont="1" applyFill="1" applyBorder="1"/>
    <xf numFmtId="0" fontId="26" fillId="8" borderId="1" xfId="0" applyFont="1" applyFill="1" applyBorder="1"/>
    <xf numFmtId="0" fontId="26" fillId="4" borderId="3" xfId="0" applyFont="1" applyFill="1" applyBorder="1"/>
    <xf numFmtId="0" fontId="26" fillId="8" borderId="14" xfId="0" applyFont="1" applyFill="1" applyBorder="1"/>
    <xf numFmtId="0" fontId="26" fillId="8" borderId="6" xfId="0" applyFont="1" applyFill="1" applyBorder="1"/>
    <xf numFmtId="0" fontId="26" fillId="4" borderId="13" xfId="0" applyFont="1" applyFill="1" applyBorder="1"/>
    <xf numFmtId="0" fontId="26" fillId="4" borderId="8" xfId="0" applyFont="1" applyFill="1" applyBorder="1"/>
    <xf numFmtId="0" fontId="26" fillId="8" borderId="8" xfId="0" applyFont="1" applyFill="1" applyBorder="1"/>
    <xf numFmtId="0" fontId="26" fillId="4" borderId="1" xfId="0" applyFont="1" applyFill="1" applyBorder="1" applyAlignment="1">
      <alignment vertical="center"/>
    </xf>
    <xf numFmtId="9" fontId="26" fillId="4" borderId="1" xfId="1" applyFont="1" applyFill="1" applyBorder="1" applyAlignment="1">
      <alignment vertical="center"/>
    </xf>
    <xf numFmtId="9" fontId="26" fillId="4" borderId="1" xfId="0" applyNumberFormat="1" applyFont="1" applyFill="1" applyBorder="1" applyAlignment="1">
      <alignment vertical="center"/>
    </xf>
    <xf numFmtId="9" fontId="26" fillId="4" borderId="9" xfId="0" applyNumberFormat="1" applyFont="1" applyFill="1" applyBorder="1" applyAlignment="1">
      <alignment vertical="center"/>
    </xf>
    <xf numFmtId="0" fontId="26" fillId="8" borderId="1" xfId="0" applyFont="1" applyFill="1" applyBorder="1" applyAlignment="1">
      <alignment vertical="center"/>
    </xf>
    <xf numFmtId="1" fontId="26" fillId="2" borderId="1" xfId="0" applyNumberFormat="1" applyFont="1" applyFill="1" applyBorder="1"/>
    <xf numFmtId="1" fontId="26" fillId="2" borderId="1" xfId="0" applyNumberFormat="1" applyFont="1" applyFill="1" applyBorder="1" applyAlignment="1">
      <alignment vertical="center"/>
    </xf>
    <xf numFmtId="0" fontId="26" fillId="2" borderId="20" xfId="0" applyFont="1" applyFill="1" applyBorder="1"/>
    <xf numFmtId="10" fontId="26" fillId="2" borderId="20" xfId="0" applyNumberFormat="1" applyFont="1" applyFill="1" applyBorder="1"/>
    <xf numFmtId="0" fontId="29" fillId="0" borderId="0" xfId="0" applyFont="1"/>
    <xf numFmtId="0" fontId="30" fillId="0" borderId="0" xfId="0" applyFont="1"/>
    <xf numFmtId="0" fontId="28" fillId="0" borderId="0" xfId="3"/>
    <xf numFmtId="0" fontId="31" fillId="18" borderId="0" xfId="0" applyFont="1" applyFill="1"/>
    <xf numFmtId="0" fontId="32" fillId="2" borderId="0" xfId="0" applyFont="1" applyFill="1" applyAlignment="1">
      <alignment wrapText="1"/>
    </xf>
    <xf numFmtId="0" fontId="32" fillId="19" borderId="0" xfId="0" applyFont="1" applyFill="1" applyAlignment="1">
      <alignment horizontal="center" vertical="center" wrapText="1"/>
    </xf>
    <xf numFmtId="0" fontId="32" fillId="0" borderId="0" xfId="0" applyFont="1"/>
    <xf numFmtId="0" fontId="32" fillId="0" borderId="0" xfId="0" quotePrefix="1" applyFont="1"/>
    <xf numFmtId="0" fontId="32" fillId="19" borderId="0" xfId="0" applyFont="1" applyFill="1" applyAlignment="1">
      <alignment horizontal="left" vertical="center" wrapText="1"/>
    </xf>
    <xf numFmtId="0" fontId="26" fillId="2" borderId="21" xfId="0" applyFont="1" applyFill="1" applyBorder="1" applyAlignment="1">
      <alignment vertical="center" wrapText="1"/>
    </xf>
    <xf numFmtId="0" fontId="26" fillId="2" borderId="8" xfId="0" applyFont="1" applyFill="1" applyBorder="1" applyAlignment="1">
      <alignment vertical="center" wrapText="1"/>
    </xf>
    <xf numFmtId="0" fontId="26" fillId="2" borderId="20" xfId="0" applyFont="1" applyFill="1" applyBorder="1" applyAlignment="1">
      <alignment vertical="center" wrapText="1"/>
    </xf>
    <xf numFmtId="0" fontId="14" fillId="20" borderId="0" xfId="0" applyFont="1" applyFill="1"/>
    <xf numFmtId="0" fontId="0" fillId="20" borderId="22" xfId="0" applyFill="1" applyBorder="1"/>
    <xf numFmtId="0" fontId="0" fillId="20" borderId="26" xfId="0" applyFill="1" applyBorder="1"/>
    <xf numFmtId="0" fontId="24" fillId="0" borderId="0" xfId="0" applyFont="1" applyAlignment="1">
      <alignment horizontal="center" vertical="top" wrapText="1"/>
    </xf>
    <xf numFmtId="0" fontId="2" fillId="6" borderId="0" xfId="0" applyFont="1" applyFill="1" applyAlignment="1">
      <alignment horizontal="center" vertical="center"/>
    </xf>
    <xf numFmtId="0" fontId="16" fillId="6" borderId="0" xfId="0" applyFont="1" applyFill="1" applyAlignment="1">
      <alignment horizontal="center" vertical="center"/>
    </xf>
    <xf numFmtId="0" fontId="0" fillId="0" borderId="20"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22" fillId="6" borderId="0" xfId="0" applyFont="1" applyFill="1" applyAlignment="1">
      <alignment horizontal="center" vertical="center"/>
    </xf>
    <xf numFmtId="0" fontId="3" fillId="7" borderId="28" xfId="0" applyFont="1" applyFill="1" applyBorder="1" applyAlignment="1">
      <alignment horizontal="center" vertical="center"/>
    </xf>
    <xf numFmtId="0" fontId="0" fillId="0" borderId="8" xfId="0" applyBorder="1" applyAlignment="1">
      <alignment horizontal="left" vertical="center" wrapText="1"/>
    </xf>
    <xf numFmtId="0" fontId="5" fillId="9" borderId="8" xfId="0" applyFont="1" applyFill="1" applyBorder="1" applyAlignment="1">
      <alignment horizontal="center" vertical="center"/>
    </xf>
    <xf numFmtId="0" fontId="0" fillId="0" borderId="8" xfId="0" applyBorder="1" applyAlignment="1">
      <alignment horizontal="left" vertical="center"/>
    </xf>
    <xf numFmtId="0" fontId="3" fillId="7" borderId="8" xfId="0" applyFont="1" applyFill="1" applyBorder="1" applyAlignment="1">
      <alignment horizontal="left" vertical="center"/>
    </xf>
    <xf numFmtId="0" fontId="0" fillId="0" borderId="20" xfId="0" applyBorder="1" applyAlignment="1">
      <alignment horizontal="left" vertical="center"/>
    </xf>
    <xf numFmtId="0" fontId="0" fillId="0" borderId="18" xfId="0" applyBorder="1" applyAlignment="1">
      <alignment horizontal="left" vertical="center"/>
    </xf>
    <xf numFmtId="0" fontId="0" fillId="0" borderId="21" xfId="0" applyBorder="1" applyAlignment="1">
      <alignment horizontal="left" vertical="center"/>
    </xf>
    <xf numFmtId="0" fontId="3" fillId="11" borderId="16" xfId="0" applyFont="1" applyFill="1" applyBorder="1" applyAlignment="1">
      <alignment horizontal="center" vertical="center"/>
    </xf>
    <xf numFmtId="0" fontId="3" fillId="11" borderId="22" xfId="0" applyFont="1" applyFill="1" applyBorder="1" applyAlignment="1">
      <alignment horizontal="center" vertical="center"/>
    </xf>
  </cellXfs>
  <cellStyles count="4">
    <cellStyle name="Lien hypertexte" xfId="3" builtinId="8"/>
    <cellStyle name="Milliers 2" xfId="2" xr:uid="{022D8C63-2BFE-4376-BB62-FD9DA5CDA91E}"/>
    <cellStyle name="Normal" xfId="0" builtinId="0"/>
    <cellStyle name="Pourcentage" xfId="1" builtinId="5"/>
  </cellStyles>
  <dxfs count="362">
    <dxf>
      <font>
        <color rgb="FF006100"/>
      </font>
      <fill>
        <patternFill>
          <bgColor rgb="FFC6EFCE"/>
        </patternFill>
      </fill>
    </dxf>
    <dxf>
      <font>
        <color rgb="FF9C0006"/>
      </font>
      <fill>
        <patternFill>
          <bgColor rgb="FFFFC7CE"/>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strike val="0"/>
        <outline val="0"/>
        <shadow val="0"/>
        <u val="none"/>
        <vertAlign val="baseline"/>
        <sz val="9"/>
        <color auto="1"/>
        <name val="Calibri"/>
        <family val="2"/>
        <scheme val="minor"/>
      </font>
    </dxf>
    <dxf>
      <font>
        <b val="0"/>
        <i val="0"/>
        <strike val="0"/>
        <condense val="0"/>
        <extend val="0"/>
        <outline val="0"/>
        <shadow val="0"/>
        <u val="none"/>
        <vertAlign val="baseline"/>
        <sz val="9"/>
        <color auto="1"/>
        <name val="Calibri"/>
        <family val="2"/>
        <scheme val="minor"/>
      </font>
      <fill>
        <patternFill patternType="solid">
          <fgColor rgb="FF000000"/>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general" vertical="bottom" textRotation="0" wrapText="1" indent="0" justifyLastLine="0" shrinkToFit="0" readingOrder="0"/>
    </dxf>
    <dxf>
      <border outline="0">
        <bottom style="thin">
          <color rgb="FF307D00"/>
        </bottom>
      </border>
    </dxf>
    <dxf>
      <font>
        <strike val="0"/>
        <outline val="0"/>
        <shadow val="0"/>
        <u val="none"/>
        <vertAlign val="baseline"/>
        <sz val="9"/>
        <color auto="1"/>
        <name val="Calibri"/>
        <family val="2"/>
        <scheme val="minor"/>
      </font>
    </dxf>
    <dxf>
      <font>
        <b/>
        <i val="0"/>
        <strike val="0"/>
        <condense val="0"/>
        <extend val="0"/>
        <outline val="0"/>
        <shadow val="0"/>
        <u val="none"/>
        <vertAlign val="baseline"/>
        <sz val="11"/>
        <color rgb="FFFFFFFF"/>
        <name val="Calibri"/>
        <family val="2"/>
        <scheme val="minor"/>
      </font>
      <fill>
        <patternFill patternType="solid">
          <fgColor rgb="FF5B9BD5"/>
          <bgColor rgb="FF5B9BD5"/>
        </patternFill>
      </fill>
    </dxf>
    <dxf>
      <numFmt numFmtId="14" formatCode="0.00%"/>
      <alignment horizontal="general" vertical="bottom"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ill>
        <patternFill patternType="solid">
          <fgColor indexed="64"/>
          <bgColor theme="2"/>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0" tint="-0.249977111117893"/>
        <name val="Calibri"/>
        <family val="2"/>
        <scheme val="minor"/>
      </font>
      <fill>
        <patternFill patternType="solid">
          <fgColor indexed="64"/>
          <bgColor theme="0"/>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left/>
        <right/>
        <top style="thin">
          <color theme="0" tint="-0.499984740745262"/>
        </top>
        <bottom style="thin">
          <color theme="0" tint="-0.499984740745262"/>
        </bottom>
      </border>
    </dxf>
    <dxf>
      <border outline="0">
        <top style="thin">
          <color rgb="FF808080"/>
        </top>
      </border>
    </dxf>
    <dxf>
      <border outline="0">
        <left style="thin">
          <color rgb="FF808080"/>
        </left>
        <right style="thin">
          <color rgb="FF808080"/>
        </right>
        <top style="thin">
          <color rgb="FF808080"/>
        </top>
        <bottom style="thin">
          <color rgb="FF808080"/>
        </bottom>
      </border>
    </dxf>
    <dxf>
      <border outline="0">
        <bottom style="thin">
          <color rgb="FF808080"/>
        </bottom>
      </border>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indexed="9"/>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2"/>
        </patternFill>
      </fill>
      <alignment horizontal="general" vertical="center" textRotation="0" wrapText="0" indent="0" justifyLastLine="0" shrinkToFit="0" readingOrder="0"/>
    </dxf>
    <dxf>
      <numFmt numFmtId="0" formatCode="General"/>
      <fill>
        <patternFill patternType="solid">
          <fgColor indexed="64"/>
          <bgColor theme="2"/>
        </patternFill>
      </fill>
      <alignment horizontal="general" vertical="center" textRotation="0" wrapText="0" indent="0" justifyLastLine="0" shrinkToFit="0" readingOrder="0"/>
    </dxf>
    <dxf>
      <fill>
        <patternFill patternType="solid">
          <fgColor indexed="64"/>
          <bgColor theme="2"/>
        </patternFill>
      </fill>
      <alignment horizontal="general" vertical="center" textRotation="0" wrapText="0" indent="0" justifyLastLine="0" shrinkToFit="0" readingOrder="0"/>
    </dxf>
    <dxf>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numFmt numFmtId="0" formatCode="General"/>
      <alignment horizontal="general"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0" indent="0" justifyLastLine="0" shrinkToFit="0" readingOrder="0"/>
    </dxf>
    <dxf>
      <border outline="0">
        <top style="thin">
          <color indexed="64"/>
        </top>
      </border>
    </dxf>
    <dxf>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indexed="9"/>
        <name val="Calibri"/>
        <family val="2"/>
        <scheme val="minor"/>
      </font>
      <fill>
        <patternFill patternType="solid">
          <fgColor indexed="64"/>
          <bgColor theme="4"/>
        </patternFill>
      </fill>
      <alignment horizontal="general"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2"/>
        </patternFill>
      </fill>
      <alignment horizontal="general" vertical="center" textRotation="0" wrapText="0" indent="0" justifyLastLine="0" shrinkToFit="0" readingOrder="0"/>
    </dxf>
    <dxf>
      <numFmt numFmtId="0" formatCode="General"/>
      <fill>
        <patternFill patternType="solid">
          <fgColor indexed="64"/>
          <bgColor theme="2"/>
        </patternFill>
      </fill>
      <alignment horizontal="general" vertical="center" textRotation="0" wrapText="0" indent="0" justifyLastLine="0" shrinkToFit="0" readingOrder="0"/>
    </dxf>
    <dxf>
      <fill>
        <patternFill patternType="solid">
          <fgColor indexed="64"/>
          <bgColor theme="2"/>
        </patternFill>
      </fill>
      <alignment horizontal="general" vertical="center" textRotation="0" wrapText="0" indent="0" justifyLastLine="0" shrinkToFit="0" readingOrder="0"/>
    </dxf>
    <dxf>
      <fill>
        <patternFill patternType="solid">
          <fgColor indexed="64"/>
          <bgColor theme="2"/>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0"/>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13" formatCode="0%"/>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2"/>
        </patternFill>
      </fill>
      <alignment horizontal="general" vertical="center" textRotation="0" wrapText="0"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0"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0"/>
        </patternFill>
      </fill>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numFmt numFmtId="1" formatCode="0"/>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theme="2" tint="-9.9978637043366805E-2"/>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1"/>
        <color theme="2" tint="-9.9978637043366805E-2"/>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border outline="0">
        <left style="thin">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border diagonalUp="0" diagonalDown="0" outline="0">
        <left/>
        <right/>
        <top style="thin">
          <color theme="0" tint="-0.499984740745262"/>
        </top>
        <bottom style="thin">
          <color theme="0" tint="-0.499984740745262"/>
        </bottom>
      </border>
    </dxf>
    <dxf>
      <border outline="0">
        <top style="thin">
          <color rgb="FF808080"/>
        </top>
      </border>
    </dxf>
    <dxf>
      <border outline="0">
        <left style="thin">
          <color rgb="FF808080"/>
        </left>
        <right style="thin">
          <color rgb="FF808080"/>
        </right>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8"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indexed="64"/>
        </left>
        <right style="thin">
          <color indexed="64"/>
        </right>
        <top style="thin">
          <color indexed="64"/>
        </top>
        <bottom style="thin">
          <color indexed="64"/>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theme="0" tint="-0.499984740745262"/>
        </left>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8"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8" tint="0.79998168889431442"/>
        </patternFill>
      </fill>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8" tint="0.79998168889431442"/>
        </patternFill>
      </fill>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64" formatCode="#,##0\ &quot;€&quot;"/>
      <fill>
        <patternFill patternType="solid">
          <fgColor indexed="64"/>
          <bgColor theme="7" tint="0.79998168889431442"/>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rgb="FF000000"/>
        </left>
        <right style="thin">
          <color rgb="FF000000"/>
        </right>
        <top style="thin">
          <color rgb="FF000000"/>
        </top>
        <bottom style="thin">
          <color rgb="FF000000"/>
        </bottom>
      </border>
    </dxf>
    <dxf>
      <border outline="0">
        <left style="thin">
          <color rgb="FF808080"/>
        </left>
        <top style="thin">
          <color rgb="FF808080"/>
        </top>
      </border>
    </dxf>
    <dxf>
      <border outline="0">
        <bottom style="thin">
          <color rgb="FF80808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auto="1"/>
        <name val="Calibri"/>
        <family val="2"/>
        <scheme val="minor"/>
      </font>
      <numFmt numFmtId="1" formatCode="0"/>
      <fill>
        <patternFill patternType="solid">
          <fgColor indexed="64"/>
          <bgColor theme="8" tint="0.79998168889431442"/>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left style="thin">
          <color rgb="FF000000"/>
        </left>
        <right style="thin">
          <color rgb="FF000000"/>
        </right>
        <top style="thin">
          <color rgb="FF000000"/>
        </top>
        <bottom style="thin">
          <color rgb="FF000000"/>
        </bottom>
        <vertical/>
        <horizontal/>
      </border>
    </dxf>
    <dxf>
      <border outline="0">
        <left style="thin">
          <color rgb="FF808080"/>
        </left>
        <top style="thin">
          <color rgb="FF808080"/>
        </top>
      </border>
    </dxf>
    <dxf>
      <border outline="0">
        <bottom style="thin">
          <color rgb="FF80808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8" tint="0.7999816888943144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auto="1"/>
        <name val="Calibri"/>
        <family val="2"/>
        <scheme val="minor"/>
      </font>
      <numFmt numFmtId="1" formatCode="0"/>
      <fill>
        <patternFill patternType="solid">
          <fgColor indexed="64"/>
          <bgColor theme="8" tint="0.79998168889431442"/>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8"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2" tint="-9.9978637043366805E-2"/>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theme="2" tint="-9.9978637043366805E-2"/>
        <name val="Calibri"/>
        <family val="2"/>
        <scheme val="minor"/>
      </font>
      <numFmt numFmtId="1" formatCode="0"/>
      <fill>
        <patternFill patternType="solid">
          <fgColor indexed="64"/>
          <bgColor theme="0"/>
        </patternFill>
      </fill>
      <border outline="0">
        <left style="thin">
          <color rgb="FF000000"/>
        </left>
        <right style="thin">
          <color rgb="FF000000"/>
        </right>
        <top style="thin">
          <color rgb="FF000000"/>
        </top>
        <bottom style="thin">
          <color rgb="FF000000"/>
        </bottom>
      </border>
    </dxf>
    <dxf>
      <border outline="0">
        <left style="thin">
          <color rgb="FF808080"/>
        </left>
        <top style="thin">
          <color rgb="FF808080"/>
        </top>
      </border>
    </dxf>
    <dxf>
      <border outline="0">
        <bottom style="thin">
          <color rgb="FF808080"/>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 formatCode="0"/>
      <fill>
        <patternFill patternType="solid">
          <fgColor indexed="64"/>
          <bgColor theme="7" tint="0.79998168889431442"/>
        </patternFill>
      </fill>
      <border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 formatCode="0"/>
      <fill>
        <patternFill patternType="solid">
          <fgColor indexed="64"/>
          <bgColor theme="7" tint="0.79998168889431442"/>
        </patternFill>
      </fill>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vertical/>
        <horizontal/>
      </border>
    </dxf>
    <dxf>
      <font>
        <strike val="0"/>
        <outline val="0"/>
        <shadow val="0"/>
        <u val="none"/>
        <vertAlign val="baseline"/>
        <sz val="11"/>
        <color auto="1"/>
        <name val="Calibri"/>
        <family val="2"/>
        <scheme val="minor"/>
      </font>
      <numFmt numFmtId="0" formatCode="General"/>
      <fill>
        <patternFill patternType="solid">
          <fgColor indexed="64"/>
          <bgColor theme="7" tint="0.79998168889431442"/>
        </patternFill>
      </fill>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border diagonalUp="0" diagonalDown="0" outline="0">
        <left style="thin">
          <color rgb="FF000000"/>
        </left>
        <right style="thin">
          <color rgb="FF000000"/>
        </right>
        <top style="thin">
          <color rgb="FF000000"/>
        </top>
        <bottom style="thin">
          <color rgb="FF000000"/>
        </bottom>
      </border>
    </dxf>
    <dxf>
      <font>
        <strike val="0"/>
        <outline val="0"/>
        <shadow val="0"/>
        <u val="none"/>
        <vertAlign val="baseline"/>
        <sz val="11"/>
        <color auto="1"/>
        <name val="Calibri"/>
        <family val="2"/>
        <scheme val="minor"/>
      </font>
      <numFmt numFmtId="1" formatCode="0"/>
      <fill>
        <patternFill patternType="solid">
          <fgColor indexed="64"/>
          <bgColor theme="0"/>
        </patternFill>
      </fill>
      <border outline="0">
        <left style="thin">
          <color rgb="FF000000"/>
        </left>
        <right style="thin">
          <color rgb="FF000000"/>
        </right>
        <top style="thin">
          <color rgb="FF000000"/>
        </top>
        <bottom style="thin">
          <color rgb="FF000000"/>
        </bottom>
      </border>
    </dxf>
    <dxf>
      <border outline="0">
        <left style="thin">
          <color theme="0" tint="-0.499984740745262"/>
        </left>
        <top style="thin">
          <color theme="0" tint="-0.499984740745262"/>
        </top>
      </border>
    </dxf>
    <dxf>
      <border outline="0">
        <bottom style="thin">
          <color theme="0" tint="-0.499984740745262"/>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bottom"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808080"/>
        </top>
        <bottom style="thin">
          <color rgb="FF80808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rgb="FF808080"/>
        </top>
        <bottom style="thin">
          <color rgb="FF808080"/>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auto="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0" formatCode="General"/>
      <fill>
        <patternFill patternType="solid">
          <fgColor indexed="64"/>
          <bgColor theme="7" tint="0.7999816888943144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808080"/>
        </top>
        <bottom style="thin">
          <color rgb="FF808080"/>
        </bottom>
      </border>
    </dxf>
    <dxf>
      <border outline="0">
        <bottom style="thin">
          <color rgb="FF808080"/>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alignment horizontal="general" vertical="center" textRotation="0" wrapText="1" indent="0" justifyLastLine="0" shrinkToFit="0" readingOrder="0"/>
      <border outline="0">
        <left style="thin">
          <color theme="0" tint="-0.499984740745262"/>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style="thin">
          <color theme="0" tint="-0.499984740745262"/>
        </top>
        <bottom style="thin">
          <color theme="0" tint="-0.499984740745262"/>
        </bottom>
      </border>
    </dxf>
    <dxf>
      <border outline="0">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1"/>
        <color theme="5"/>
        <name val="Calibri"/>
        <family val="2"/>
        <scheme val="minor"/>
      </font>
      <alignment horizontal="general" vertical="center" textRotation="0" wrapText="1" indent="0" justifyLastLine="0" shrinkToFit="0" readingOrder="0"/>
      <border outline="0">
        <left style="thin">
          <color indexed="64"/>
        </left>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solid">
          <fgColor indexed="64"/>
          <bgColor theme="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theme="0" tint="-0.499984740745262"/>
        </top>
        <bottom style="thin">
          <color theme="0" tint="-0.499984740745262"/>
        </bottom>
      </border>
    </dxf>
    <dxf>
      <border outline="0">
        <bottom style="thin">
          <color theme="0" tint="-0.499984740745262"/>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alignment horizontal="general" vertical="center" textRotation="0" wrapText="1" indent="0" justifyLastLine="0" shrinkToFit="0" readingOrder="0"/>
      <border diagonalUp="0" diagonalDown="0" outline="0">
        <left style="thin">
          <color theme="0" tint="-0.499984740745262"/>
        </left>
        <right style="thin">
          <color theme="0" tint="-0.499984740745262"/>
        </right>
        <top/>
        <bottom/>
      </border>
    </dxf>
    <dxf>
      <font>
        <strike val="0"/>
        <outline val="0"/>
        <shadow val="0"/>
        <u val="none"/>
        <vertAlign val="baseline"/>
        <sz val="11"/>
        <color theme="5"/>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5"/>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5"/>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5"/>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5"/>
        <name val="Calibri"/>
        <family val="2"/>
        <scheme val="minor"/>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numFmt numFmtId="14" formatCode="0.00%"/>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dxf>
    <dxf>
      <border outline="0">
        <top style="thin">
          <color rgb="FF808080"/>
        </top>
      </border>
    </dxf>
    <dxf>
      <border outline="0">
        <left style="thin">
          <color rgb="FF808080"/>
        </left>
        <right style="thin">
          <color rgb="FF808080"/>
        </right>
        <top style="thin">
          <color rgb="FF808080"/>
        </top>
        <bottom style="thin">
          <color rgb="FF808080"/>
        </bottom>
      </border>
    </dxf>
    <dxf>
      <font>
        <strike val="0"/>
        <outline val="0"/>
        <shadow val="0"/>
        <u val="none"/>
        <vertAlign val="baseline"/>
        <sz val="11"/>
        <color theme="5"/>
        <name val="Calibri"/>
        <family val="2"/>
        <scheme val="minor"/>
      </font>
    </dxf>
    <dxf>
      <border outline="0">
        <bottom style="thin">
          <color rgb="FF808080"/>
        </bottom>
      </border>
    </dxf>
    <dxf>
      <fill>
        <patternFill patternType="solid">
          <fgColor indexed="64"/>
          <bgColor theme="4"/>
        </patternFill>
      </fill>
    </dxf>
    <dxf>
      <font>
        <b val="0"/>
        <i val="0"/>
        <strike val="0"/>
        <condense val="0"/>
        <extend val="0"/>
        <outline val="0"/>
        <shadow val="0"/>
        <u val="none"/>
        <vertAlign val="baseline"/>
        <sz val="11"/>
        <color theme="5"/>
        <name val="Calibri"/>
        <family val="2"/>
        <scheme val="minor"/>
      </font>
      <numFmt numFmtId="14" formatCode="0.00%"/>
      <fill>
        <patternFill patternType="solid">
          <fgColor indexed="64"/>
          <bgColor theme="7"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theme="5"/>
        <name val="Calibri"/>
        <family val="2"/>
        <scheme val="minor"/>
      </font>
      <fill>
        <patternFill patternType="solid">
          <fgColor indexed="64"/>
          <bgColor theme="7" tint="0.79998168889431442"/>
        </patternFill>
      </fill>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font>
        <strike val="0"/>
        <outline val="0"/>
        <shadow val="0"/>
        <u val="none"/>
        <vertAlign val="baseline"/>
        <sz val="11"/>
        <color theme="5"/>
        <name val="Calibri"/>
        <family val="2"/>
        <scheme val="minor"/>
      </font>
    </dxf>
    <dxf>
      <border outline="0">
        <bottom style="thin">
          <color theme="0" tint="-0.499984740745262"/>
        </bottom>
      </border>
    </dxf>
    <dxf>
      <fill>
        <patternFill patternType="solid">
          <fgColor indexed="64"/>
          <bgColor theme="4"/>
        </patternFill>
      </fill>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7" tint="0.79998168889431442"/>
        </patternFill>
      </fill>
      <border diagonalUp="0" diagonalDown="0" outline="0">
        <left style="thin">
          <color theme="0" tint="-0.499984740745262"/>
        </left>
        <right style="thin">
          <color theme="0" tint="-0.499984740745262"/>
        </right>
        <top style="thin">
          <color theme="0" tint="-0.499984740745262"/>
        </top>
        <bottom style="thin">
          <color theme="0" tint="-0.499984740745262"/>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border diagonalUp="0" diagonalDown="0" outline="0">
        <left/>
        <right style="thin">
          <color theme="0" tint="-0.499984740745262"/>
        </right>
        <top style="thin">
          <color theme="0" tint="-0.499984740745262"/>
        </top>
        <bottom style="thin">
          <color theme="0" tint="-0.499984740745262"/>
        </bottom>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ill>
        <patternFill patternType="solid">
          <fgColor indexed="64"/>
          <bgColor theme="4"/>
        </patternFill>
      </fill>
    </dxf>
    <dxf>
      <font>
        <b val="0"/>
        <i val="0"/>
        <strike val="0"/>
        <condense val="0"/>
        <extend val="0"/>
        <outline val="0"/>
        <shadow val="0"/>
        <u val="none"/>
        <vertAlign val="baseline"/>
        <sz val="10"/>
        <color theme="5"/>
        <name val="Calibri"/>
        <family val="2"/>
        <scheme val="minor"/>
      </font>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5"/>
        <name val="Calibri"/>
        <family val="2"/>
        <scheme val="minor"/>
      </font>
      <numFmt numFmtId="1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5"/>
        <name val="Calibri"/>
        <family val="2"/>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theme="5"/>
        <name val="Calibri"/>
        <family val="2"/>
        <scheme val="minor"/>
      </font>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theme="0" tint="-4.9989318521683403E-2"/>
        </patternFill>
      </fill>
      <border diagonalUp="0" diagonalDown="0" outline="0">
        <left style="thin">
          <color indexed="64"/>
        </left>
        <right style="thin">
          <color indexed="64"/>
        </right>
        <top style="thin">
          <color indexed="64"/>
        </top>
        <bottom style="thin">
          <color indexed="64"/>
        </bottom>
      </border>
    </dxf>
    <dxf>
      <fill>
        <patternFill patternType="solid">
          <fgColor indexed="64"/>
          <bgColor rgb="FFFFFF00"/>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0"/>
        <name val="Calibri"/>
        <family val="2"/>
        <scheme val="minor"/>
      </font>
      <fill>
        <patternFill patternType="solid">
          <fgColor indexed="64"/>
          <bgColor theme="4"/>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Calibri"/>
        <family val="2"/>
        <scheme val="minor"/>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none"/>
      </font>
      <fill>
        <patternFill patternType="solid">
          <fgColor indexed="64"/>
          <bgColor theme="2"/>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none"/>
      </font>
      <fill>
        <patternFill patternType="solid">
          <fgColor indexed="64"/>
          <bgColor theme="2"/>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dxf>
    <dxf>
      <border>
        <bottom style="thin">
          <color indexed="64"/>
        </bottom>
      </border>
    </dxf>
    <dxf>
      <font>
        <b/>
        <i val="0"/>
        <strike val="0"/>
        <condense val="0"/>
        <extend val="0"/>
        <outline val="0"/>
        <shadow val="0"/>
        <u val="none"/>
        <vertAlign val="baseline"/>
        <sz val="10"/>
        <color rgb="FFFFFFFF"/>
        <name val="Calibri"/>
        <family val="2"/>
        <scheme val="none"/>
      </font>
      <fill>
        <patternFill patternType="solid">
          <fgColor rgb="FFB24669"/>
          <bgColor theme="4"/>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theme="1"/>
        <name val="Calibri"/>
        <family val="2"/>
        <scheme val="none"/>
      </font>
      <alignment horizontal="general" vertical="center" textRotation="0" wrapText="1"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indexed="64"/>
        </bottom>
      </border>
    </dxf>
    <dxf>
      <font>
        <b/>
        <i val="0"/>
        <strike val="0"/>
        <condense val="0"/>
        <extend val="0"/>
        <outline val="0"/>
        <shadow val="0"/>
        <u val="none"/>
        <vertAlign val="baseline"/>
        <sz val="10"/>
        <color rgb="FFFFFFFF"/>
        <name val="Calibri"/>
        <family val="2"/>
        <scheme val="none"/>
      </font>
      <fill>
        <patternFill patternType="solid">
          <fgColor rgb="FFB24669"/>
          <bgColor theme="4"/>
        </patternFill>
      </fill>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3BBEB"/>
      <color rgb="FFF3EBF9"/>
      <color rgb="FFCCCCFF"/>
      <color rgb="FFFF9999"/>
      <color rgb="FFFFC000"/>
      <color rgb="FF187C7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4</xdr:row>
      <xdr:rowOff>57151</xdr:rowOff>
    </xdr:from>
    <xdr:to>
      <xdr:col>6</xdr:col>
      <xdr:colOff>152400</xdr:colOff>
      <xdr:row>15</xdr:row>
      <xdr:rowOff>111678</xdr:rowOff>
    </xdr:to>
    <xdr:pic>
      <xdr:nvPicPr>
        <xdr:cNvPr id="4" name="Image 3">
          <a:extLst>
            <a:ext uri="{FF2B5EF4-FFF2-40B4-BE49-F238E27FC236}">
              <a16:creationId xmlns:a16="http://schemas.microsoft.com/office/drawing/2014/main" id="{C3E5AD77-64E9-9ECD-2EF4-26FA42AA0D6C}"/>
            </a:ext>
          </a:extLst>
        </xdr:cNvPr>
        <xdr:cNvPicPr>
          <a:picLocks noChangeAspect="1"/>
        </xdr:cNvPicPr>
      </xdr:nvPicPr>
      <xdr:blipFill>
        <a:blip xmlns:r="http://schemas.openxmlformats.org/officeDocument/2006/relationships" r:embed="rId1"/>
        <a:stretch>
          <a:fillRect/>
        </a:stretch>
      </xdr:blipFill>
      <xdr:spPr>
        <a:xfrm>
          <a:off x="57150" y="781051"/>
          <a:ext cx="6102350" cy="3493052"/>
        </a:xfrm>
        <a:prstGeom prst="rect">
          <a:avLst/>
        </a:prstGeom>
        <a:ln>
          <a:solidFill>
            <a:schemeClr val="tx2"/>
          </a:solidFill>
        </a:ln>
      </xdr:spPr>
    </xdr:pic>
    <xdr:clientData/>
  </xdr:twoCellAnchor>
  <xdr:twoCellAnchor editAs="oneCell">
    <xdr:from>
      <xdr:col>0</xdr:col>
      <xdr:colOff>47984</xdr:colOff>
      <xdr:row>17</xdr:row>
      <xdr:rowOff>70264</xdr:rowOff>
    </xdr:from>
    <xdr:to>
      <xdr:col>6</xdr:col>
      <xdr:colOff>152759</xdr:colOff>
      <xdr:row>36</xdr:row>
      <xdr:rowOff>59047</xdr:rowOff>
    </xdr:to>
    <xdr:pic>
      <xdr:nvPicPr>
        <xdr:cNvPr id="5" name="Image 4">
          <a:extLst>
            <a:ext uri="{FF2B5EF4-FFF2-40B4-BE49-F238E27FC236}">
              <a16:creationId xmlns:a16="http://schemas.microsoft.com/office/drawing/2014/main" id="{9370ADEB-DE71-6C7F-5C78-5E5623F45034}"/>
            </a:ext>
          </a:extLst>
        </xdr:cNvPr>
        <xdr:cNvPicPr>
          <a:picLocks noChangeAspect="1"/>
        </xdr:cNvPicPr>
      </xdr:nvPicPr>
      <xdr:blipFill>
        <a:blip xmlns:r="http://schemas.openxmlformats.org/officeDocument/2006/relationships" r:embed="rId2"/>
        <a:stretch>
          <a:fillRect/>
        </a:stretch>
      </xdr:blipFill>
      <xdr:spPr>
        <a:xfrm>
          <a:off x="47984" y="4832764"/>
          <a:ext cx="6059398" cy="3517226"/>
        </a:xfrm>
        <a:prstGeom prst="rect">
          <a:avLst/>
        </a:prstGeom>
        <a:ln>
          <a:solidFill>
            <a:schemeClr val="tx2"/>
          </a:solidFill>
        </a:ln>
      </xdr:spPr>
    </xdr:pic>
    <xdr:clientData/>
  </xdr:twoCellAnchor>
  <xdr:twoCellAnchor>
    <xdr:from>
      <xdr:col>6</xdr:col>
      <xdr:colOff>1589658</xdr:colOff>
      <xdr:row>1</xdr:row>
      <xdr:rowOff>26839</xdr:rowOff>
    </xdr:from>
    <xdr:to>
      <xdr:col>10</xdr:col>
      <xdr:colOff>209850</xdr:colOff>
      <xdr:row>9</xdr:row>
      <xdr:rowOff>62901</xdr:rowOff>
    </xdr:to>
    <xdr:sp macro="" textlink="">
      <xdr:nvSpPr>
        <xdr:cNvPr id="6" name="Rectangle 5">
          <a:extLst>
            <a:ext uri="{FF2B5EF4-FFF2-40B4-BE49-F238E27FC236}">
              <a16:creationId xmlns:a16="http://schemas.microsoft.com/office/drawing/2014/main" id="{1D60E5C2-58A8-6EB6-35E8-253AEB070549}"/>
            </a:ext>
          </a:extLst>
        </xdr:cNvPr>
        <xdr:cNvSpPr/>
      </xdr:nvSpPr>
      <xdr:spPr>
        <a:xfrm>
          <a:off x="7547276" y="323372"/>
          <a:ext cx="2879484" cy="1473798"/>
        </a:xfrm>
        <a:prstGeom prst="rect">
          <a:avLst/>
        </a:prstGeom>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b="0" i="1" u="none" strike="noStrike">
              <a:solidFill>
                <a:schemeClr val="lt1"/>
              </a:solidFill>
              <a:effectLst/>
              <a:latin typeface="+mn-lt"/>
              <a:ea typeface="+mn-ea"/>
              <a:cs typeface="+mn-cs"/>
            </a:rPr>
            <a:t>Licence </a:t>
          </a:r>
          <a:r>
            <a:rPr lang="fr-FR" sz="1100" i="1">
              <a:solidFill>
                <a:schemeClr val="lt1"/>
              </a:solidFill>
              <a:effectLst/>
              <a:latin typeface="+mn-lt"/>
              <a:ea typeface="+mn-ea"/>
              <a:cs typeface="+mn-cs"/>
            </a:rPr>
            <a:t>Creative Common CC BY-ND</a:t>
          </a:r>
        </a:p>
        <a:p>
          <a:pPr algn="ctr"/>
          <a:r>
            <a:rPr lang="fr-FR" sz="1100" b="0" i="0" u="none" strike="noStrike">
              <a:solidFill>
                <a:schemeClr val="lt1"/>
              </a:solidFill>
              <a:effectLst/>
              <a:latin typeface="+mn-lt"/>
              <a:ea typeface="+mn-ea"/>
              <a:cs typeface="+mn-cs"/>
            </a:rPr>
            <a:t>Based on the V1 Methodology created and made available by Wavestone, the Cyber Sustainability v2 Methodology was produced by the Cyber Campus Working Group led by Wavestone in cooperation with Advens, Capgemini, Qorum Secur'Num, Sopra Steria Groupe and with the support of ADEME.</a:t>
          </a:r>
          <a:r>
            <a:rPr lang="fr-FR"/>
            <a:t> </a:t>
          </a:r>
          <a:endParaRPr lang="fr-FR" sz="1100" kern="1200"/>
        </a:p>
      </xdr:txBody>
    </xdr:sp>
    <xdr:clientData/>
  </xdr:twoCellAnchor>
  <xdr:twoCellAnchor editAs="oneCell">
    <xdr:from>
      <xdr:col>0</xdr:col>
      <xdr:colOff>0</xdr:colOff>
      <xdr:row>53</xdr:row>
      <xdr:rowOff>0</xdr:rowOff>
    </xdr:from>
    <xdr:to>
      <xdr:col>6</xdr:col>
      <xdr:colOff>1363212</xdr:colOff>
      <xdr:row>76</xdr:row>
      <xdr:rowOff>115143</xdr:rowOff>
    </xdr:to>
    <xdr:pic>
      <xdr:nvPicPr>
        <xdr:cNvPr id="2" name="Image 1">
          <a:extLst>
            <a:ext uri="{FF2B5EF4-FFF2-40B4-BE49-F238E27FC236}">
              <a16:creationId xmlns:a16="http://schemas.microsoft.com/office/drawing/2014/main" id="{B6A7CF1D-1DCB-A7BC-AB97-851F4440D55B}"/>
            </a:ext>
          </a:extLst>
        </xdr:cNvPr>
        <xdr:cNvPicPr>
          <a:picLocks noChangeAspect="1"/>
        </xdr:cNvPicPr>
      </xdr:nvPicPr>
      <xdr:blipFill>
        <a:blip xmlns:r="http://schemas.openxmlformats.org/officeDocument/2006/relationships" r:embed="rId3"/>
        <a:stretch>
          <a:fillRect/>
        </a:stretch>
      </xdr:blipFill>
      <xdr:spPr>
        <a:xfrm>
          <a:off x="0" y="10594316"/>
          <a:ext cx="7314480" cy="42486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17971</xdr:colOff>
      <xdr:row>49</xdr:row>
      <xdr:rowOff>102019</xdr:rowOff>
    </xdr:from>
    <xdr:to>
      <xdr:col>5</xdr:col>
      <xdr:colOff>1225794</xdr:colOff>
      <xdr:row>64</xdr:row>
      <xdr:rowOff>44929</xdr:rowOff>
    </xdr:to>
    <xdr:pic>
      <xdr:nvPicPr>
        <xdr:cNvPr id="6" name="Image 5">
          <a:extLst>
            <a:ext uri="{FF2B5EF4-FFF2-40B4-BE49-F238E27FC236}">
              <a16:creationId xmlns:a16="http://schemas.microsoft.com/office/drawing/2014/main" id="{C82B5AF3-5670-DBCD-6ECD-1F5DA06E685F}"/>
            </a:ext>
          </a:extLst>
        </xdr:cNvPr>
        <xdr:cNvPicPr>
          <a:picLocks noChangeAspect="1"/>
        </xdr:cNvPicPr>
      </xdr:nvPicPr>
      <xdr:blipFill>
        <a:blip xmlns:r="http://schemas.openxmlformats.org/officeDocument/2006/relationships" r:embed="rId1"/>
        <a:stretch>
          <a:fillRect/>
        </a:stretch>
      </xdr:blipFill>
      <xdr:spPr>
        <a:xfrm>
          <a:off x="2722712" y="10992868"/>
          <a:ext cx="12323318" cy="2638665"/>
        </a:xfrm>
        <a:prstGeom prst="rect">
          <a:avLst/>
        </a:prstGeom>
      </xdr:spPr>
    </xdr:pic>
    <xdr:clientData/>
  </xdr:twoCellAnchor>
  <xdr:twoCellAnchor>
    <xdr:from>
      <xdr:col>0</xdr:col>
      <xdr:colOff>1135179</xdr:colOff>
      <xdr:row>49</xdr:row>
      <xdr:rowOff>153012</xdr:rowOff>
    </xdr:from>
    <xdr:to>
      <xdr:col>1</xdr:col>
      <xdr:colOff>0</xdr:colOff>
      <xdr:row>50</xdr:row>
      <xdr:rowOff>0</xdr:rowOff>
    </xdr:to>
    <xdr:cxnSp macro="">
      <xdr:nvCxnSpPr>
        <xdr:cNvPr id="5" name="Connecteur droit avec flèche 4">
          <a:extLst>
            <a:ext uri="{FF2B5EF4-FFF2-40B4-BE49-F238E27FC236}">
              <a16:creationId xmlns:a16="http://schemas.microsoft.com/office/drawing/2014/main" id="{3C18CBD7-8294-118C-5D8D-16840C287B75}"/>
            </a:ext>
          </a:extLst>
        </xdr:cNvPr>
        <xdr:cNvCxnSpPr>
          <a:stCxn id="12" idx="3"/>
        </xdr:cNvCxnSpPr>
      </xdr:nvCxnSpPr>
      <xdr:spPr>
        <a:xfrm>
          <a:off x="1135179" y="11043861"/>
          <a:ext cx="1569562" cy="267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1133763</xdr:colOff>
      <xdr:row>62</xdr:row>
      <xdr:rowOff>13855</xdr:rowOff>
    </xdr:from>
    <xdr:to>
      <xdr:col>1</xdr:col>
      <xdr:colOff>2308</xdr:colOff>
      <xdr:row>62</xdr:row>
      <xdr:rowOff>13855</xdr:rowOff>
    </xdr:to>
    <xdr:cxnSp macro="">
      <xdr:nvCxnSpPr>
        <xdr:cNvPr id="10" name="Connecteur droit avec flèche 9">
          <a:extLst>
            <a:ext uri="{FF2B5EF4-FFF2-40B4-BE49-F238E27FC236}">
              <a16:creationId xmlns:a16="http://schemas.microsoft.com/office/drawing/2014/main" id="{1F368CF7-CE39-4994-B072-63D07743BA09}"/>
            </a:ext>
          </a:extLst>
        </xdr:cNvPr>
        <xdr:cNvCxnSpPr/>
      </xdr:nvCxnSpPr>
      <xdr:spPr>
        <a:xfrm>
          <a:off x="1133763" y="6756400"/>
          <a:ext cx="6350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48</xdr:row>
      <xdr:rowOff>60231</xdr:rowOff>
    </xdr:from>
    <xdr:to>
      <xdr:col>0</xdr:col>
      <xdr:colOff>1132004</xdr:colOff>
      <xdr:row>51</xdr:row>
      <xdr:rowOff>62901</xdr:rowOff>
    </xdr:to>
    <xdr:sp macro="" textlink="">
      <xdr:nvSpPr>
        <xdr:cNvPr id="12" name="ZoneTexte 1">
          <a:extLst>
            <a:ext uri="{FF2B5EF4-FFF2-40B4-BE49-F238E27FC236}">
              <a16:creationId xmlns:a16="http://schemas.microsoft.com/office/drawing/2014/main" id="{846A1BFE-96BA-4AE3-BC11-CF0FE5F2D063}"/>
            </a:ext>
          </a:extLst>
        </xdr:cNvPr>
        <xdr:cNvSpPr txBox="1"/>
      </xdr:nvSpPr>
      <xdr:spPr>
        <a:xfrm>
          <a:off x="0" y="10771363"/>
          <a:ext cx="1132004" cy="54182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baseline="0">
              <a:solidFill>
                <a:schemeClr val="bg1"/>
              </a:solidFill>
            </a:rPr>
            <a:t>The sheet title is in green</a:t>
          </a:r>
          <a:endParaRPr lang="fr-FR" sz="1100" b="0" kern="1200" baseline="0">
            <a:solidFill>
              <a:schemeClr val="bg1"/>
            </a:solidFill>
          </a:endParaRPr>
        </a:p>
      </xdr:txBody>
    </xdr:sp>
    <xdr:clientData/>
  </xdr:twoCellAnchor>
  <xdr:twoCellAnchor>
    <xdr:from>
      <xdr:col>0</xdr:col>
      <xdr:colOff>1143000</xdr:colOff>
      <xdr:row>52</xdr:row>
      <xdr:rowOff>150091</xdr:rowOff>
    </xdr:from>
    <xdr:to>
      <xdr:col>1</xdr:col>
      <xdr:colOff>0</xdr:colOff>
      <xdr:row>62</xdr:row>
      <xdr:rowOff>23091</xdr:rowOff>
    </xdr:to>
    <xdr:cxnSp macro="">
      <xdr:nvCxnSpPr>
        <xdr:cNvPr id="14" name="Connecteur droit avec flèche 13">
          <a:extLst>
            <a:ext uri="{FF2B5EF4-FFF2-40B4-BE49-F238E27FC236}">
              <a16:creationId xmlns:a16="http://schemas.microsoft.com/office/drawing/2014/main" id="{A9D80247-DE13-4CAB-A444-805935B67D8C}"/>
            </a:ext>
          </a:extLst>
        </xdr:cNvPr>
        <xdr:cNvCxnSpPr/>
      </xdr:nvCxnSpPr>
      <xdr:spPr>
        <a:xfrm flipV="1">
          <a:off x="1143000" y="5045364"/>
          <a:ext cx="623455" cy="172027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60</xdr:row>
      <xdr:rowOff>140853</xdr:rowOff>
    </xdr:from>
    <xdr:to>
      <xdr:col>0</xdr:col>
      <xdr:colOff>1153145</xdr:colOff>
      <xdr:row>63</xdr:row>
      <xdr:rowOff>107830</xdr:rowOff>
    </xdr:to>
    <xdr:sp macro="" textlink="">
      <xdr:nvSpPr>
        <xdr:cNvPr id="20" name="ZoneTexte 1">
          <a:extLst>
            <a:ext uri="{FF2B5EF4-FFF2-40B4-BE49-F238E27FC236}">
              <a16:creationId xmlns:a16="http://schemas.microsoft.com/office/drawing/2014/main" id="{C2DA9644-19DA-478C-8C13-D2A5EE2A3AEB}"/>
            </a:ext>
          </a:extLst>
        </xdr:cNvPr>
        <xdr:cNvSpPr txBox="1"/>
      </xdr:nvSpPr>
      <xdr:spPr>
        <a:xfrm>
          <a:off x="0" y="13008589"/>
          <a:ext cx="1153145" cy="506128"/>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baseline="0">
              <a:solidFill>
                <a:schemeClr val="bg1"/>
              </a:solidFill>
            </a:rPr>
            <a:t>Explantations to fill each sheet</a:t>
          </a:r>
          <a:endParaRPr lang="fr-FR" sz="1100" b="0" kern="1200" baseline="0">
            <a:solidFill>
              <a:schemeClr val="bg1"/>
            </a:solidFill>
          </a:endParaRPr>
        </a:p>
      </xdr:txBody>
    </xdr:sp>
    <xdr:clientData/>
  </xdr:twoCellAnchor>
  <xdr:twoCellAnchor>
    <xdr:from>
      <xdr:col>2</xdr:col>
      <xdr:colOff>0</xdr:colOff>
      <xdr:row>40</xdr:row>
      <xdr:rowOff>86683</xdr:rowOff>
    </xdr:from>
    <xdr:to>
      <xdr:col>2</xdr:col>
      <xdr:colOff>2228490</xdr:colOff>
      <xdr:row>51</xdr:row>
      <xdr:rowOff>134788</xdr:rowOff>
    </xdr:to>
    <xdr:cxnSp macro="">
      <xdr:nvCxnSpPr>
        <xdr:cNvPr id="21" name="Connecteur droit avec flèche 20">
          <a:extLst>
            <a:ext uri="{FF2B5EF4-FFF2-40B4-BE49-F238E27FC236}">
              <a16:creationId xmlns:a16="http://schemas.microsoft.com/office/drawing/2014/main" id="{54B96035-8FAA-43AB-971A-4AEF5630CD1B}"/>
            </a:ext>
          </a:extLst>
        </xdr:cNvPr>
        <xdr:cNvCxnSpPr/>
      </xdr:nvCxnSpPr>
      <xdr:spPr>
        <a:xfrm>
          <a:off x="5077005" y="8793971"/>
          <a:ext cx="2228490" cy="259110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2363278</xdr:colOff>
      <xdr:row>41</xdr:row>
      <xdr:rowOff>140598</xdr:rowOff>
    </xdr:from>
    <xdr:to>
      <xdr:col>3</xdr:col>
      <xdr:colOff>808726</xdr:colOff>
      <xdr:row>51</xdr:row>
      <xdr:rowOff>143774</xdr:rowOff>
    </xdr:to>
    <xdr:cxnSp macro="">
      <xdr:nvCxnSpPr>
        <xdr:cNvPr id="24" name="Connecteur droit avec flèche 23">
          <a:extLst>
            <a:ext uri="{FF2B5EF4-FFF2-40B4-BE49-F238E27FC236}">
              <a16:creationId xmlns:a16="http://schemas.microsoft.com/office/drawing/2014/main" id="{05E3D9BE-3EF2-451E-84A7-A21E4193A178}"/>
            </a:ext>
          </a:extLst>
        </xdr:cNvPr>
        <xdr:cNvCxnSpPr/>
      </xdr:nvCxnSpPr>
      <xdr:spPr>
        <a:xfrm>
          <a:off x="5068019" y="9216306"/>
          <a:ext cx="4555825" cy="217775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11546</xdr:colOff>
      <xdr:row>42</xdr:row>
      <xdr:rowOff>115454</xdr:rowOff>
    </xdr:from>
    <xdr:to>
      <xdr:col>2</xdr:col>
      <xdr:colOff>1651000</xdr:colOff>
      <xdr:row>51</xdr:row>
      <xdr:rowOff>161637</xdr:rowOff>
    </xdr:to>
    <xdr:cxnSp macro="">
      <xdr:nvCxnSpPr>
        <xdr:cNvPr id="27" name="Connecteur droit avec flèche 26">
          <a:extLst>
            <a:ext uri="{FF2B5EF4-FFF2-40B4-BE49-F238E27FC236}">
              <a16:creationId xmlns:a16="http://schemas.microsoft.com/office/drawing/2014/main" id="{14C0AF2F-B346-4459-A45F-06276129915B}"/>
            </a:ext>
          </a:extLst>
        </xdr:cNvPr>
        <xdr:cNvCxnSpPr/>
      </xdr:nvCxnSpPr>
      <xdr:spPr>
        <a:xfrm>
          <a:off x="3544455" y="3151909"/>
          <a:ext cx="1639454" cy="17202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75</xdr:row>
      <xdr:rowOff>185852</xdr:rowOff>
    </xdr:from>
    <xdr:to>
      <xdr:col>9</xdr:col>
      <xdr:colOff>31009</xdr:colOff>
      <xdr:row>91</xdr:row>
      <xdr:rowOff>64025</xdr:rowOff>
    </xdr:to>
    <xdr:pic>
      <xdr:nvPicPr>
        <xdr:cNvPr id="11" name="Image 10">
          <a:extLst>
            <a:ext uri="{FF2B5EF4-FFF2-40B4-BE49-F238E27FC236}">
              <a16:creationId xmlns:a16="http://schemas.microsoft.com/office/drawing/2014/main" id="{393FBC5B-EB70-C2B3-8198-38F9AAB57C44}"/>
            </a:ext>
          </a:extLst>
        </xdr:cNvPr>
        <xdr:cNvPicPr>
          <a:picLocks noChangeAspect="1"/>
        </xdr:cNvPicPr>
      </xdr:nvPicPr>
      <xdr:blipFill>
        <a:blip xmlns:r="http://schemas.openxmlformats.org/officeDocument/2006/relationships" r:embed="rId2"/>
        <a:stretch>
          <a:fillRect/>
        </a:stretch>
      </xdr:blipFill>
      <xdr:spPr>
        <a:xfrm>
          <a:off x="0" y="15042529"/>
          <a:ext cx="22070122" cy="28518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2</xdr:col>
      <xdr:colOff>3124052</xdr:colOff>
      <xdr:row>9</xdr:row>
      <xdr:rowOff>0</xdr:rowOff>
    </xdr:to>
    <xdr:sp macro="" textlink="">
      <xdr:nvSpPr>
        <xdr:cNvPr id="2" name="ZoneTexte 1">
          <a:extLst>
            <a:ext uri="{FF2B5EF4-FFF2-40B4-BE49-F238E27FC236}">
              <a16:creationId xmlns:a16="http://schemas.microsoft.com/office/drawing/2014/main" id="{1378719A-178E-4250-967A-D284B1860822}"/>
            </a:ext>
          </a:extLst>
        </xdr:cNvPr>
        <xdr:cNvSpPr txBox="1"/>
      </xdr:nvSpPr>
      <xdr:spPr>
        <a:xfrm>
          <a:off x="0" y="521368"/>
          <a:ext cx="5941447" cy="13335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Fill in from column E</a:t>
          </a:r>
          <a:r>
            <a:rPr lang="fr-FR" sz="1100" b="0" kern="1200" baseline="0"/>
            <a:t> with the entities and teams that will take part in the data collection as well as the action owner's name, by category of topics (table 1) or by NIST control (table 2)</a:t>
          </a:r>
        </a:p>
        <a:p>
          <a:r>
            <a:rPr lang="fr-FR" sz="1100" b="0" kern="1200" baseline="0"/>
            <a:t>You can fill in the progress for each line to produce reporting on advancement.</a:t>
          </a:r>
        </a:p>
        <a:p>
          <a:r>
            <a:rPr lang="fr-FR" sz="1100" b="0" kern="1200" baseline="0"/>
            <a:t>This is optional.</a:t>
          </a:r>
        </a:p>
        <a:p>
          <a:r>
            <a:rPr lang="fr-FR" sz="1100" b="0" kern="1200" baseline="0"/>
            <a:t>At this stage of the methodology, you can also adapt the tool to fit your organisation : delete unused equipment, adapt categories, change assumptions or emission factors if you have others.</a:t>
          </a:r>
          <a:endParaRPr lang="fr-FR" sz="1100" b="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11</xdr:row>
      <xdr:rowOff>182706</xdr:rowOff>
    </xdr:from>
    <xdr:to>
      <xdr:col>0</xdr:col>
      <xdr:colOff>3071091</xdr:colOff>
      <xdr:row>17</xdr:row>
      <xdr:rowOff>69271</xdr:rowOff>
    </xdr:to>
    <xdr:sp macro="" textlink="">
      <xdr:nvSpPr>
        <xdr:cNvPr id="7" name="ZoneTexte 1">
          <a:extLst>
            <a:ext uri="{FF2B5EF4-FFF2-40B4-BE49-F238E27FC236}">
              <a16:creationId xmlns:a16="http://schemas.microsoft.com/office/drawing/2014/main" id="{B5A15DC4-8230-4B8E-9B95-16CA98A979B9}"/>
            </a:ext>
          </a:extLst>
        </xdr:cNvPr>
        <xdr:cNvSpPr txBox="1"/>
      </xdr:nvSpPr>
      <xdr:spPr>
        <a:xfrm>
          <a:off x="0" y="2318615"/>
          <a:ext cx="3071091" cy="99492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Column</a:t>
          </a:r>
          <a:r>
            <a:rPr lang="fr-FR" sz="1100" b="0" kern="1200" baseline="0"/>
            <a:t> A : Indicate country of global group employee worksite location</a:t>
          </a:r>
        </a:p>
        <a:p>
          <a:r>
            <a:rPr lang="fr-FR" sz="1100" b="0" kern="1200" baseline="0"/>
            <a:t>Column B : Indicate the percentage of your employees or the total number for each country</a:t>
          </a:r>
        </a:p>
      </xdr:txBody>
    </xdr:sp>
    <xdr:clientData/>
  </xdr:twoCellAnchor>
  <xdr:twoCellAnchor>
    <xdr:from>
      <xdr:col>0</xdr:col>
      <xdr:colOff>0</xdr:colOff>
      <xdr:row>23</xdr:row>
      <xdr:rowOff>11835</xdr:rowOff>
    </xdr:from>
    <xdr:to>
      <xdr:col>0</xdr:col>
      <xdr:colOff>3047999</xdr:colOff>
      <xdr:row>28</xdr:row>
      <xdr:rowOff>57727</xdr:rowOff>
    </xdr:to>
    <xdr:sp macro="" textlink="">
      <xdr:nvSpPr>
        <xdr:cNvPr id="2" name="ZoneTexte 1">
          <a:extLst>
            <a:ext uri="{FF2B5EF4-FFF2-40B4-BE49-F238E27FC236}">
              <a16:creationId xmlns:a16="http://schemas.microsoft.com/office/drawing/2014/main" id="{43A9E07A-1EF2-4F30-AF85-AA0622F2FAF8}"/>
            </a:ext>
          </a:extLst>
        </xdr:cNvPr>
        <xdr:cNvSpPr txBox="1"/>
      </xdr:nvSpPr>
      <xdr:spPr>
        <a:xfrm>
          <a:off x="0" y="4445290"/>
          <a:ext cx="3047999" cy="96952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Column</a:t>
          </a:r>
          <a:r>
            <a:rPr lang="fr-FR" sz="1100" b="0" kern="1200" baseline="0"/>
            <a:t> A : Indicate country of cyber employees worksite localisation</a:t>
          </a:r>
        </a:p>
        <a:p>
          <a:r>
            <a:rPr lang="fr-FR" sz="1100" b="0" baseline="0">
              <a:solidFill>
                <a:schemeClr val="dk1"/>
              </a:solidFill>
              <a:effectLst/>
              <a:latin typeface="+mn-lt"/>
              <a:ea typeface="+mn-ea"/>
              <a:cs typeface="+mn-cs"/>
            </a:rPr>
            <a:t>Column B : Indicate the percentage of your employees or the total number for each country</a:t>
          </a:r>
          <a:endParaRPr lang="en-GB">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12</xdr:row>
      <xdr:rowOff>937</xdr:rowOff>
    </xdr:from>
    <xdr:to>
      <xdr:col>0</xdr:col>
      <xdr:colOff>3077441</xdr:colOff>
      <xdr:row>16</xdr:row>
      <xdr:rowOff>17009</xdr:rowOff>
    </xdr:to>
    <xdr:sp macro="" textlink="">
      <xdr:nvSpPr>
        <xdr:cNvPr id="2" name="ZoneTexte 1">
          <a:extLst>
            <a:ext uri="{FF2B5EF4-FFF2-40B4-BE49-F238E27FC236}">
              <a16:creationId xmlns:a16="http://schemas.microsoft.com/office/drawing/2014/main" id="{A0054DDD-D2C1-4755-A2F9-A651450B2187}"/>
            </a:ext>
          </a:extLst>
        </xdr:cNvPr>
        <xdr:cNvSpPr txBox="1"/>
      </xdr:nvSpPr>
      <xdr:spPr>
        <a:xfrm>
          <a:off x="0" y="2280133"/>
          <a:ext cx="3077441" cy="73044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Optional</a:t>
          </a:r>
          <a:r>
            <a:rPr lang="fr-FR" sz="1100" b="0" kern="1200" baseline="0"/>
            <a:t> but can save time and give clarity as this information will automatically fill-in other tabs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138545</xdr:rowOff>
    </xdr:from>
    <xdr:to>
      <xdr:col>1</xdr:col>
      <xdr:colOff>0</xdr:colOff>
      <xdr:row>17</xdr:row>
      <xdr:rowOff>92364</xdr:rowOff>
    </xdr:to>
    <xdr:sp macro="" textlink="">
      <xdr:nvSpPr>
        <xdr:cNvPr id="3" name="ZoneTexte 1">
          <a:extLst>
            <a:ext uri="{FF2B5EF4-FFF2-40B4-BE49-F238E27FC236}">
              <a16:creationId xmlns:a16="http://schemas.microsoft.com/office/drawing/2014/main" id="{B875459D-C63D-4EB5-8CDC-50D5D09A78A2}"/>
            </a:ext>
          </a:extLst>
        </xdr:cNvPr>
        <xdr:cNvSpPr txBox="1"/>
      </xdr:nvSpPr>
      <xdr:spPr>
        <a:xfrm>
          <a:off x="0" y="2274454"/>
          <a:ext cx="3255818" cy="111991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Each line will be summed up in cell H13 to give the total</a:t>
          </a:r>
          <a:r>
            <a:rPr lang="fr-FR" sz="1100" b="0" kern="1200" baseline="0"/>
            <a:t> number of workstations distributed (laptops and desktops), so do not count a workstation in several categories.</a:t>
          </a:r>
          <a:endParaRPr lang="fr-FR" sz="1100" b="0" kern="1200"/>
        </a:p>
        <a:p>
          <a:r>
            <a:rPr lang="fr-FR" sz="1100" b="0" kern="1200" baseline="0"/>
            <a:t>Note that the sum in cell H13 excludes backups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12</xdr:row>
      <xdr:rowOff>22665</xdr:rowOff>
    </xdr:from>
    <xdr:to>
      <xdr:col>0</xdr:col>
      <xdr:colOff>2436091</xdr:colOff>
      <xdr:row>17</xdr:row>
      <xdr:rowOff>21600</xdr:rowOff>
    </xdr:to>
    <xdr:sp macro="" textlink="">
      <xdr:nvSpPr>
        <xdr:cNvPr id="3" name="ZoneTexte 1">
          <a:extLst>
            <a:ext uri="{FF2B5EF4-FFF2-40B4-BE49-F238E27FC236}">
              <a16:creationId xmlns:a16="http://schemas.microsoft.com/office/drawing/2014/main" id="{B73D9352-2D44-490E-8768-5497E77AB6B1}"/>
            </a:ext>
          </a:extLst>
        </xdr:cNvPr>
        <xdr:cNvSpPr txBox="1"/>
      </xdr:nvSpPr>
      <xdr:spPr>
        <a:xfrm>
          <a:off x="0" y="2979384"/>
          <a:ext cx="2436091" cy="93159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PUE,</a:t>
          </a:r>
          <a:r>
            <a:rPr lang="fr-FR" sz="1100" b="0" kern="1200" baseline="0"/>
            <a:t> lifespan and location are automatically completed if ID of data center exists in sheet "DC_map"</a:t>
          </a:r>
        </a:p>
      </xdr:txBody>
    </xdr:sp>
    <xdr:clientData/>
  </xdr:twoCellAnchor>
  <xdr:twoCellAnchor>
    <xdr:from>
      <xdr:col>0</xdr:col>
      <xdr:colOff>0</xdr:colOff>
      <xdr:row>21</xdr:row>
      <xdr:rowOff>178592</xdr:rowOff>
    </xdr:from>
    <xdr:to>
      <xdr:col>0</xdr:col>
      <xdr:colOff>2436091</xdr:colOff>
      <xdr:row>26</xdr:row>
      <xdr:rowOff>178593</xdr:rowOff>
    </xdr:to>
    <xdr:sp macro="" textlink="">
      <xdr:nvSpPr>
        <xdr:cNvPr id="6" name="ZoneTexte 1">
          <a:extLst>
            <a:ext uri="{FF2B5EF4-FFF2-40B4-BE49-F238E27FC236}">
              <a16:creationId xmlns:a16="http://schemas.microsoft.com/office/drawing/2014/main" id="{86F1F49C-F3EF-4628-BE50-CBD27F5E1C41}"/>
            </a:ext>
          </a:extLst>
        </xdr:cNvPr>
        <xdr:cNvSpPr txBox="1"/>
      </xdr:nvSpPr>
      <xdr:spPr>
        <a:xfrm>
          <a:off x="0" y="4439329"/>
          <a:ext cx="2436091" cy="89296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endParaRPr lang="fr-FR">
            <a:effectLst/>
          </a:endParaRPr>
        </a:p>
      </xdr:txBody>
    </xdr:sp>
    <xdr:clientData/>
  </xdr:twoCellAnchor>
  <xdr:twoCellAnchor>
    <xdr:from>
      <xdr:col>0</xdr:col>
      <xdr:colOff>0</xdr:colOff>
      <xdr:row>31</xdr:row>
      <xdr:rowOff>28574</xdr:rowOff>
    </xdr:from>
    <xdr:to>
      <xdr:col>0</xdr:col>
      <xdr:colOff>2436091</xdr:colOff>
      <xdr:row>35</xdr:row>
      <xdr:rowOff>170088</xdr:rowOff>
    </xdr:to>
    <xdr:sp macro="" textlink="">
      <xdr:nvSpPr>
        <xdr:cNvPr id="7" name="ZoneTexte 1">
          <a:extLst>
            <a:ext uri="{FF2B5EF4-FFF2-40B4-BE49-F238E27FC236}">
              <a16:creationId xmlns:a16="http://schemas.microsoft.com/office/drawing/2014/main" id="{DD48B577-26CB-433E-A67D-AD6C77735AC1}"/>
            </a:ext>
          </a:extLst>
        </xdr:cNvPr>
        <xdr:cNvSpPr txBox="1"/>
      </xdr:nvSpPr>
      <xdr:spPr>
        <a:xfrm>
          <a:off x="0" y="6100762"/>
          <a:ext cx="2436091" cy="855889"/>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endParaRPr lang="fr-FR">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12</xdr:row>
      <xdr:rowOff>245327</xdr:rowOff>
    </xdr:from>
    <xdr:to>
      <xdr:col>0</xdr:col>
      <xdr:colOff>5414818</xdr:colOff>
      <xdr:row>16</xdr:row>
      <xdr:rowOff>0</xdr:rowOff>
    </xdr:to>
    <xdr:sp macro="" textlink="">
      <xdr:nvSpPr>
        <xdr:cNvPr id="3" name="ZoneTexte 2">
          <a:extLst>
            <a:ext uri="{FF2B5EF4-FFF2-40B4-BE49-F238E27FC236}">
              <a16:creationId xmlns:a16="http://schemas.microsoft.com/office/drawing/2014/main" id="{F6F52A3F-0E14-4BA7-A0F5-AF5B15E2DD34}"/>
            </a:ext>
            <a:ext uri="{147F2762-F138-4A5C-976F-8EAC2B608ADB}">
              <a16:predDERef xmlns:a16="http://schemas.microsoft.com/office/drawing/2014/main" pred="{90B45B13-ED03-46AB-9968-F74C6AB8B8A2}"/>
            </a:ext>
          </a:extLst>
        </xdr:cNvPr>
        <xdr:cNvSpPr txBox="1"/>
      </xdr:nvSpPr>
      <xdr:spPr>
        <a:xfrm>
          <a:off x="0" y="2692963"/>
          <a:ext cx="5414818" cy="62058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endParaRPr lang="fr-FR" sz="1100" b="0">
            <a:solidFill>
              <a:schemeClr val="dk1"/>
            </a:solidFill>
            <a:effectLst/>
            <a:latin typeface="+mn-lt"/>
            <a:ea typeface="+mn-ea"/>
            <a:cs typeface="+mn-cs"/>
          </a:endParaRPr>
        </a:p>
        <a:p>
          <a:r>
            <a:rPr lang="fr-FR" sz="1100" b="0" i="1">
              <a:solidFill>
                <a:srgbClr val="FF0000"/>
              </a:solidFill>
              <a:effectLst/>
              <a:latin typeface="+mn-lt"/>
              <a:ea typeface="+mn-ea"/>
              <a:cs typeface="+mn-cs"/>
            </a:rPr>
            <a:t>Back-up capabilities for the all compagny is required</a:t>
          </a:r>
          <a:r>
            <a:rPr lang="fr-FR" sz="1100" b="0" i="1" baseline="0">
              <a:solidFill>
                <a:srgbClr val="FF0000"/>
              </a:solidFill>
              <a:effectLst/>
              <a:latin typeface="+mn-lt"/>
              <a:ea typeface="+mn-ea"/>
              <a:cs typeface="+mn-cs"/>
            </a:rPr>
            <a:t> (for cyber and non-cyber applications)</a:t>
          </a:r>
          <a:endParaRPr lang="fr-FR">
            <a:solidFill>
              <a:srgbClr val="FF0000"/>
            </a:solidFill>
            <a:effectLst/>
          </a:endParaRPr>
        </a:p>
      </xdr:txBody>
    </xdr:sp>
    <xdr:clientData/>
  </xdr:twoCellAnchor>
  <xdr:twoCellAnchor>
    <xdr:from>
      <xdr:col>0</xdr:col>
      <xdr:colOff>0</xdr:colOff>
      <xdr:row>16</xdr:row>
      <xdr:rowOff>39237</xdr:rowOff>
    </xdr:from>
    <xdr:to>
      <xdr:col>0</xdr:col>
      <xdr:colOff>5414818</xdr:colOff>
      <xdr:row>32</xdr:row>
      <xdr:rowOff>138544</xdr:rowOff>
    </xdr:to>
    <xdr:sp macro="" textlink="">
      <xdr:nvSpPr>
        <xdr:cNvPr id="6" name="ZoneTexte 3">
          <a:extLst>
            <a:ext uri="{FF2B5EF4-FFF2-40B4-BE49-F238E27FC236}">
              <a16:creationId xmlns:a16="http://schemas.microsoft.com/office/drawing/2014/main" id="{E1942064-D46C-4B44-8263-8DB633891DE8}"/>
            </a:ext>
            <a:ext uri="{147F2762-F138-4A5C-976F-8EAC2B608ADB}">
              <a16:predDERef xmlns:a16="http://schemas.microsoft.com/office/drawing/2014/main" pred="{90B45B13-ED03-46AB-9968-F74C6AB8B8A2}"/>
            </a:ext>
          </a:extLst>
        </xdr:cNvPr>
        <xdr:cNvSpPr txBox="1"/>
      </xdr:nvSpPr>
      <xdr:spPr>
        <a:xfrm>
          <a:off x="0" y="3525964"/>
          <a:ext cx="5414818" cy="323967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endParaRPr lang="fr-FR" sz="1100" b="0">
            <a:solidFill>
              <a:schemeClr val="dk1"/>
            </a:solidFill>
            <a:effectLst/>
            <a:latin typeface="+mn-lt"/>
            <a:ea typeface="+mn-ea"/>
            <a:cs typeface="+mn-cs"/>
          </a:endParaRPr>
        </a:p>
        <a:p>
          <a:r>
            <a:rPr lang="fr-FR" sz="1100" b="0">
              <a:solidFill>
                <a:schemeClr val="dk1"/>
              </a:solidFill>
              <a:effectLst/>
              <a:latin typeface="+mn-lt"/>
              <a:ea typeface="+mn-ea"/>
              <a:cs typeface="+mn-cs"/>
            </a:rPr>
            <a:t>Chose</a:t>
          </a:r>
          <a:r>
            <a:rPr lang="fr-FR" sz="1100" b="0" baseline="0">
              <a:solidFill>
                <a:schemeClr val="dk1"/>
              </a:solidFill>
              <a:effectLst/>
              <a:latin typeface="+mn-lt"/>
              <a:ea typeface="+mn-ea"/>
              <a:cs typeface="+mn-cs"/>
            </a:rPr>
            <a:t> the category "Redundant" or "Backup" servers</a:t>
          </a:r>
          <a:endParaRPr lang="fr-FR" sz="1100" b="0">
            <a:solidFill>
              <a:schemeClr val="dk1"/>
            </a:solidFill>
            <a:effectLst/>
            <a:latin typeface="+mn-lt"/>
            <a:ea typeface="+mn-ea"/>
            <a:cs typeface="+mn-cs"/>
          </a:endParaRPr>
        </a:p>
        <a:p>
          <a:endParaRPr lang="fr-FR" sz="1100" b="0">
            <a:solidFill>
              <a:schemeClr val="dk1"/>
            </a:solidFill>
            <a:effectLst/>
            <a:latin typeface="+mn-lt"/>
            <a:ea typeface="+mn-ea"/>
            <a:cs typeface="+mn-cs"/>
          </a:endParaRPr>
        </a:p>
        <a:p>
          <a:r>
            <a:rPr lang="fr-FR" sz="1100" b="0">
              <a:solidFill>
                <a:schemeClr val="dk1"/>
              </a:solidFill>
              <a:effectLst/>
              <a:latin typeface="+mn-lt"/>
              <a:ea typeface="+mn-ea"/>
              <a:cs typeface="+mn-cs"/>
            </a:rPr>
            <a:t>The quantity of CPU, RAM, HDD and SSD is the quanity for all servers of this.</a:t>
          </a:r>
        </a:p>
        <a:p>
          <a:r>
            <a:rPr lang="fr-FR" sz="1100" b="0" i="1">
              <a:solidFill>
                <a:schemeClr val="dk1"/>
              </a:solidFill>
              <a:effectLst/>
              <a:latin typeface="+mn-lt"/>
              <a:ea typeface="+mn-ea"/>
              <a:cs typeface="+mn-cs"/>
            </a:rPr>
            <a:t>Ex : If I have 8 servers with each 2 CPUs and 256GB of RAM,</a:t>
          </a:r>
          <a:r>
            <a:rPr lang="fr-FR" sz="1100" b="0" i="1" baseline="0">
              <a:solidFill>
                <a:schemeClr val="dk1"/>
              </a:solidFill>
              <a:effectLst/>
              <a:latin typeface="+mn-lt"/>
              <a:ea typeface="+mn-ea"/>
              <a:cs typeface="+mn-cs"/>
            </a:rPr>
            <a:t> </a:t>
          </a:r>
          <a:r>
            <a:rPr lang="fr-FR" sz="1100" b="0" i="1">
              <a:solidFill>
                <a:schemeClr val="dk1"/>
              </a:solidFill>
              <a:effectLst/>
              <a:latin typeface="+mn-lt"/>
              <a:ea typeface="+mn-ea"/>
              <a:cs typeface="+mn-cs"/>
            </a:rPr>
            <a:t>2 HDD and 2 SSD of 2 TB each, I fill the line with the following :</a:t>
          </a:r>
        </a:p>
        <a:p>
          <a:r>
            <a:rPr lang="fr-FR" sz="1100" b="0" i="1">
              <a:solidFill>
                <a:schemeClr val="dk1"/>
              </a:solidFill>
              <a:effectLst/>
              <a:latin typeface="+mn-lt"/>
              <a:ea typeface="+mn-ea"/>
              <a:cs typeface="+mn-cs"/>
            </a:rPr>
            <a:t>- Physical servers (unit) = 8</a:t>
          </a:r>
        </a:p>
        <a:p>
          <a:r>
            <a:rPr lang="fr-FR" sz="1100" b="0" i="1">
              <a:solidFill>
                <a:schemeClr val="dk1"/>
              </a:solidFill>
              <a:effectLst/>
              <a:latin typeface="+mn-lt"/>
              <a:ea typeface="+mn-ea"/>
              <a:cs typeface="+mn-cs"/>
            </a:rPr>
            <a:t>- Physical CPU (unit) = 16 (2x8)</a:t>
          </a:r>
        </a:p>
        <a:p>
          <a:r>
            <a:rPr lang="fr-FR" sz="1100" b="0" i="1">
              <a:solidFill>
                <a:schemeClr val="dk1"/>
              </a:solidFill>
              <a:effectLst/>
              <a:latin typeface="+mn-lt"/>
              <a:ea typeface="+mn-ea"/>
              <a:cs typeface="+mn-cs"/>
            </a:rPr>
            <a:t>- RAM (GB) = 2048 (256x8)</a:t>
          </a:r>
        </a:p>
        <a:p>
          <a:r>
            <a:rPr lang="fr-FR" sz="1100" b="0" i="1">
              <a:solidFill>
                <a:schemeClr val="dk1"/>
              </a:solidFill>
              <a:effectLst/>
              <a:latin typeface="+mn-lt"/>
              <a:ea typeface="+mn-ea"/>
              <a:cs typeface="+mn-cs"/>
            </a:rPr>
            <a:t>- HDD (unit) = 16 (2x8)</a:t>
          </a:r>
        </a:p>
        <a:p>
          <a:r>
            <a:rPr lang="fr-FR" sz="1100" b="0" i="1">
              <a:solidFill>
                <a:schemeClr val="dk1"/>
              </a:solidFill>
              <a:effectLst/>
              <a:latin typeface="+mn-lt"/>
              <a:ea typeface="+mn-ea"/>
              <a:cs typeface="+mn-cs"/>
            </a:rPr>
            <a:t>- SSD (GB) = 32000</a:t>
          </a:r>
          <a:r>
            <a:rPr lang="fr-FR" sz="1100" b="0" i="1" baseline="0">
              <a:solidFill>
                <a:schemeClr val="dk1"/>
              </a:solidFill>
              <a:effectLst/>
              <a:latin typeface="+mn-lt"/>
              <a:ea typeface="+mn-ea"/>
              <a:cs typeface="+mn-cs"/>
            </a:rPr>
            <a:t> (2x2TBx8 = 4000GBx8)</a:t>
          </a:r>
        </a:p>
        <a:p>
          <a:endParaRPr lang="fr-FR" sz="1100" b="0" i="1" baseline="0">
            <a:solidFill>
              <a:schemeClr val="dk1"/>
            </a:solidFill>
            <a:effectLst/>
            <a:latin typeface="+mn-lt"/>
            <a:ea typeface="+mn-ea"/>
            <a:cs typeface="+mn-cs"/>
          </a:endParaRP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endParaRPr lang="fr-FR">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11</xdr:row>
      <xdr:rowOff>46190</xdr:rowOff>
    </xdr:from>
    <xdr:to>
      <xdr:col>0</xdr:col>
      <xdr:colOff>5476875</xdr:colOff>
      <xdr:row>28</xdr:row>
      <xdr:rowOff>15876</xdr:rowOff>
    </xdr:to>
    <xdr:sp macro="" textlink="">
      <xdr:nvSpPr>
        <xdr:cNvPr id="32" name="ZoneTexte 1">
          <a:extLst>
            <a:ext uri="{FF2B5EF4-FFF2-40B4-BE49-F238E27FC236}">
              <a16:creationId xmlns:a16="http://schemas.microsoft.com/office/drawing/2014/main" id="{185F4DDF-1935-4FAD-8651-5709A13740EA}"/>
            </a:ext>
          </a:extLst>
        </xdr:cNvPr>
        <xdr:cNvSpPr txBox="1"/>
      </xdr:nvSpPr>
      <xdr:spPr>
        <a:xfrm>
          <a:off x="0" y="2713190"/>
          <a:ext cx="5476875" cy="308118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solidFill>
                <a:srgbClr val="FF0000"/>
              </a:solidFill>
            </a:rPr>
            <a:t>If you fullfil physical CPU don't fulllfil vCPU related to these physical CPU (to prevent double</a:t>
          </a:r>
          <a:r>
            <a:rPr lang="fr-FR" sz="1100" b="0" kern="1200" baseline="0">
              <a:solidFill>
                <a:srgbClr val="FF0000"/>
              </a:solidFill>
            </a:rPr>
            <a:t> counting). </a:t>
          </a:r>
        </a:p>
        <a:p>
          <a:endParaRPr lang="fr-FR" sz="1100" b="0" kern="1200" baseline="0">
            <a:solidFill>
              <a:srgbClr val="FF0000"/>
            </a:solidFill>
          </a:endParaRPr>
        </a:p>
        <a:p>
          <a:r>
            <a:rPr lang="fr-FR" sz="1100" b="0" kern="1200">
              <a:solidFill>
                <a:sysClr val="windowText" lastClr="000000"/>
              </a:solidFill>
            </a:rPr>
            <a:t>The quantity of RAM,</a:t>
          </a:r>
          <a:r>
            <a:rPr lang="fr-FR" sz="1100" b="0" kern="1200" baseline="0">
              <a:solidFill>
                <a:sysClr val="windowText" lastClr="000000"/>
              </a:solidFill>
            </a:rPr>
            <a:t> CPU, SSD, HDD is the global quantity for the infra considered :</a:t>
          </a:r>
        </a:p>
        <a:p>
          <a:r>
            <a:rPr lang="fr-FR" sz="1100" b="0" i="1" baseline="0">
              <a:solidFill>
                <a:schemeClr val="dk1"/>
              </a:solidFill>
              <a:effectLst/>
              <a:latin typeface="+mn-lt"/>
              <a:ea typeface="+mn-ea"/>
              <a:cs typeface="+mn-cs"/>
            </a:rPr>
            <a:t>Ex : If I have an app hosted on 3VM with each with each 2 vCPUs, 256GB of RAM and using 2 HDD, I fill the line with the following :</a:t>
          </a:r>
          <a:endParaRPr lang="en-GB">
            <a:effectLst/>
          </a:endParaRPr>
        </a:p>
        <a:p>
          <a:r>
            <a:rPr lang="fr-FR" sz="1100" b="0" i="1" baseline="0">
              <a:solidFill>
                <a:schemeClr val="dk1"/>
              </a:solidFill>
              <a:effectLst/>
              <a:latin typeface="+mn-lt"/>
              <a:ea typeface="+mn-ea"/>
              <a:cs typeface="+mn-cs"/>
            </a:rPr>
            <a:t>- Physical servers (unit) = 8</a:t>
          </a:r>
          <a:endParaRPr lang="en-GB">
            <a:effectLst/>
          </a:endParaRPr>
        </a:p>
        <a:p>
          <a:r>
            <a:rPr lang="fr-FR" sz="1100" b="0" i="1" baseline="0">
              <a:solidFill>
                <a:schemeClr val="dk1"/>
              </a:solidFill>
              <a:effectLst/>
              <a:latin typeface="+mn-lt"/>
              <a:ea typeface="+mn-ea"/>
              <a:cs typeface="+mn-cs"/>
            </a:rPr>
            <a:t>- Physical vCPU (unit) = 16 (2x8)</a:t>
          </a:r>
          <a:endParaRPr lang="en-GB">
            <a:effectLst/>
          </a:endParaRPr>
        </a:p>
        <a:p>
          <a:r>
            <a:rPr lang="fr-FR" sz="1100" b="0" i="1" baseline="0">
              <a:solidFill>
                <a:schemeClr val="dk1"/>
              </a:solidFill>
              <a:effectLst/>
              <a:latin typeface="+mn-lt"/>
              <a:ea typeface="+mn-ea"/>
              <a:cs typeface="+mn-cs"/>
            </a:rPr>
            <a:t>- RAM (GB) = 2048 (256x8)</a:t>
          </a:r>
        </a:p>
        <a:p>
          <a:r>
            <a:rPr lang="fr-FR" sz="1100" b="0" i="1" baseline="0">
              <a:solidFill>
                <a:schemeClr val="dk1"/>
              </a:solidFill>
              <a:effectLst/>
              <a:latin typeface="+mn-lt"/>
              <a:ea typeface="+mn-ea"/>
              <a:cs typeface="+mn-cs"/>
            </a:rPr>
            <a:t>- HDD = 6 (3x2) </a:t>
          </a:r>
          <a:endParaRPr lang="en-GB">
            <a:effectLst/>
          </a:endParaRPr>
        </a:p>
        <a:p>
          <a:endParaRPr lang="fr-FR" sz="1100" b="0" kern="1200" baseline="0">
            <a:solidFill>
              <a:sysClr val="windowText" lastClr="000000"/>
            </a:solidFill>
          </a:endParaRPr>
        </a:p>
        <a:p>
          <a:r>
            <a:rPr lang="fr-FR" sz="1100" b="0" kern="1200" baseline="0">
              <a:solidFill>
                <a:sysClr val="windowText" lastClr="000000"/>
              </a:solidFill>
            </a:rPr>
            <a:t>You can also add multiple lines for one application if easier. The global </a:t>
          </a:r>
          <a:r>
            <a:rPr lang="en-GB" sz="1100">
              <a:solidFill>
                <a:schemeClr val="dk1"/>
              </a:solidFill>
              <a:effectLst/>
              <a:latin typeface="+mn-lt"/>
              <a:ea typeface="+mn-ea"/>
              <a:cs typeface="+mn-cs"/>
            </a:rPr>
            <a:t>RAM, CPU, SSD, HDD written</a:t>
          </a:r>
          <a:r>
            <a:rPr lang="en-GB" sz="1100" baseline="0">
              <a:solidFill>
                <a:schemeClr val="dk1"/>
              </a:solidFill>
              <a:effectLst/>
              <a:latin typeface="+mn-lt"/>
              <a:ea typeface="+mn-ea"/>
              <a:cs typeface="+mn-cs"/>
            </a:rPr>
            <a:t> in cells must be the total infra used by the application.</a:t>
          </a:r>
        </a:p>
        <a:p>
          <a:endParaRPr lang="fr-FR" sz="1100" b="0" kern="1200" baseline="0">
            <a:solidFill>
              <a:sysClr val="windowText" lastClr="000000"/>
            </a:solidFill>
          </a:endParaRP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p>
      </xdr:txBody>
    </xdr:sp>
    <xdr:clientData/>
  </xdr:twoCellAnchor>
  <xdr:twoCellAnchor>
    <xdr:from>
      <xdr:col>0</xdr:col>
      <xdr:colOff>0</xdr:colOff>
      <xdr:row>59</xdr:row>
      <xdr:rowOff>22225</xdr:rowOff>
    </xdr:from>
    <xdr:to>
      <xdr:col>0</xdr:col>
      <xdr:colOff>5476875</xdr:colOff>
      <xdr:row>71</xdr:row>
      <xdr:rowOff>0</xdr:rowOff>
    </xdr:to>
    <xdr:sp macro="" textlink="">
      <xdr:nvSpPr>
        <xdr:cNvPr id="4" name="ZoneTexte 3">
          <a:extLst>
            <a:ext uri="{FF2B5EF4-FFF2-40B4-BE49-F238E27FC236}">
              <a16:creationId xmlns:a16="http://schemas.microsoft.com/office/drawing/2014/main" id="{F2E26133-B315-4C3D-BF18-1D6EA70BDABC}"/>
            </a:ext>
          </a:extLst>
        </xdr:cNvPr>
        <xdr:cNvSpPr txBox="1"/>
      </xdr:nvSpPr>
      <xdr:spPr>
        <a:xfrm>
          <a:off x="0" y="9134475"/>
          <a:ext cx="5476875" cy="22637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solidFill>
                <a:srgbClr val="FF0000"/>
              </a:solidFill>
            </a:rPr>
            <a:t>For each solution, if you fullfil</a:t>
          </a:r>
          <a:r>
            <a:rPr lang="fr-FR" sz="1100" b="0" kern="1200" baseline="0">
              <a:solidFill>
                <a:srgbClr val="FF0000"/>
              </a:solidFill>
            </a:rPr>
            <a:t> the server methodology  don't fullfil cost methodology for this app (to prevent double counting)</a:t>
          </a:r>
        </a:p>
        <a:p>
          <a:endParaRPr lang="fr-FR" sz="1100" b="0" kern="1200" baseline="0">
            <a:solidFill>
              <a:srgbClr val="FF0000"/>
            </a:solidFill>
          </a:endParaRP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endParaRPr lang="fr-FR">
            <a:effectLst/>
          </a:endParaRPr>
        </a:p>
      </xdr:txBody>
    </xdr:sp>
    <xdr:clientData/>
  </xdr:twoCellAnchor>
  <xdr:twoCellAnchor>
    <xdr:from>
      <xdr:col>0</xdr:col>
      <xdr:colOff>0</xdr:colOff>
      <xdr:row>32</xdr:row>
      <xdr:rowOff>142257</xdr:rowOff>
    </xdr:from>
    <xdr:to>
      <xdr:col>1</xdr:col>
      <xdr:colOff>1335974</xdr:colOff>
      <xdr:row>35</xdr:row>
      <xdr:rowOff>136072</xdr:rowOff>
    </xdr:to>
    <xdr:sp macro="" textlink="">
      <xdr:nvSpPr>
        <xdr:cNvPr id="5" name="ZoneTexte 4">
          <a:extLst>
            <a:ext uri="{FF2B5EF4-FFF2-40B4-BE49-F238E27FC236}">
              <a16:creationId xmlns:a16="http://schemas.microsoft.com/office/drawing/2014/main" id="{0BBB31DD-0BAA-40D8-AE45-B227E89E6E5F}"/>
            </a:ext>
          </a:extLst>
        </xdr:cNvPr>
        <xdr:cNvSpPr txBox="1"/>
      </xdr:nvSpPr>
      <xdr:spPr>
        <a:xfrm>
          <a:off x="0" y="5424302"/>
          <a:ext cx="6828312" cy="55047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a:t>Filling Notice</a:t>
          </a:r>
        </a:p>
        <a:p>
          <a:r>
            <a:rPr lang="fr-FR" sz="1400" b="0">
              <a:solidFill>
                <a:srgbClr val="FF0000"/>
              </a:solidFill>
              <a:effectLst/>
              <a:latin typeface="+mn-lt"/>
              <a:ea typeface="+mn-ea"/>
              <a:cs typeface="+mn-cs"/>
            </a:rPr>
            <a:t>Fill-in only one of the two tables below (by</a:t>
          </a:r>
          <a:r>
            <a:rPr lang="fr-FR" sz="1400" b="0" baseline="0">
              <a:solidFill>
                <a:srgbClr val="FF0000"/>
              </a:solidFill>
              <a:effectLst/>
              <a:latin typeface="+mn-lt"/>
              <a:ea typeface="+mn-ea"/>
              <a:cs typeface="+mn-cs"/>
            </a:rPr>
            <a:t> server or by cost), to avoid double counting !</a:t>
          </a:r>
          <a:endParaRPr lang="fr-FR" sz="1400">
            <a:effectLst/>
          </a:endParaRPr>
        </a:p>
      </xdr:txBody>
    </xdr:sp>
    <xdr:clientData/>
  </xdr:twoCellAnchor>
  <xdr:twoCellAnchor>
    <xdr:from>
      <xdr:col>0</xdr:col>
      <xdr:colOff>0</xdr:colOff>
      <xdr:row>38</xdr:row>
      <xdr:rowOff>73604</xdr:rowOff>
    </xdr:from>
    <xdr:to>
      <xdr:col>0</xdr:col>
      <xdr:colOff>5476875</xdr:colOff>
      <xdr:row>54</xdr:row>
      <xdr:rowOff>111126</xdr:rowOff>
    </xdr:to>
    <xdr:sp macro="" textlink="">
      <xdr:nvSpPr>
        <xdr:cNvPr id="29" name="ZoneTexte 5">
          <a:extLst>
            <a:ext uri="{FF2B5EF4-FFF2-40B4-BE49-F238E27FC236}">
              <a16:creationId xmlns:a16="http://schemas.microsoft.com/office/drawing/2014/main" id="{E4688C3F-2CCE-4A18-BFE9-EBB8CCE060DD}"/>
            </a:ext>
          </a:extLst>
        </xdr:cNvPr>
        <xdr:cNvSpPr txBox="1"/>
      </xdr:nvSpPr>
      <xdr:spPr>
        <a:xfrm>
          <a:off x="0" y="7899979"/>
          <a:ext cx="5476875" cy="3085522"/>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solidFill>
                <a:srgbClr val="FF0000"/>
              </a:solidFill>
            </a:rPr>
            <a:t>If you fullfil physical CPU don't fulllfil vCPU related to these physical CPU (to prevent double</a:t>
          </a:r>
          <a:r>
            <a:rPr lang="fr-FR" sz="1100" b="0" kern="1200" baseline="0">
              <a:solidFill>
                <a:srgbClr val="FF0000"/>
              </a:solidFill>
            </a:rPr>
            <a:t> counting). </a:t>
          </a:r>
        </a:p>
        <a:p>
          <a:endParaRPr lang="fr-FR" sz="1100" b="0" kern="1200" baseline="0">
            <a:solidFill>
              <a:srgbClr val="FF0000"/>
            </a:solidFill>
          </a:endParaRPr>
        </a:p>
        <a:p>
          <a:r>
            <a:rPr lang="fr-FR" sz="1100" b="0" kern="1200">
              <a:solidFill>
                <a:sysClr val="windowText" lastClr="000000"/>
              </a:solidFill>
            </a:rPr>
            <a:t>The quantity of RAM,</a:t>
          </a:r>
          <a:r>
            <a:rPr lang="fr-FR" sz="1100" b="0" kern="1200" baseline="0">
              <a:solidFill>
                <a:sysClr val="windowText" lastClr="000000"/>
              </a:solidFill>
            </a:rPr>
            <a:t> CPU, SSD, HDD is the global quantity for the infra considered :</a:t>
          </a:r>
        </a:p>
        <a:p>
          <a:r>
            <a:rPr lang="fr-FR" sz="1100" b="0" i="1" baseline="0">
              <a:solidFill>
                <a:schemeClr val="dk1"/>
              </a:solidFill>
              <a:effectLst/>
              <a:latin typeface="+mn-lt"/>
              <a:ea typeface="+mn-ea"/>
              <a:cs typeface="+mn-cs"/>
            </a:rPr>
            <a:t>Ex : If I have an app hosted on 3VM with each with each 2 vCPUs, 256GB of RAM and using 2 HDD, I fill the line with the following :</a:t>
          </a:r>
          <a:endParaRPr lang="en-GB">
            <a:effectLst/>
          </a:endParaRPr>
        </a:p>
        <a:p>
          <a:r>
            <a:rPr lang="fr-FR" sz="1100" b="0" i="1" baseline="0">
              <a:solidFill>
                <a:schemeClr val="dk1"/>
              </a:solidFill>
              <a:effectLst/>
              <a:latin typeface="+mn-lt"/>
              <a:ea typeface="+mn-ea"/>
              <a:cs typeface="+mn-cs"/>
            </a:rPr>
            <a:t>- Physical servers (unit) = 8</a:t>
          </a:r>
          <a:endParaRPr lang="en-GB">
            <a:effectLst/>
          </a:endParaRPr>
        </a:p>
        <a:p>
          <a:r>
            <a:rPr lang="fr-FR" sz="1100" b="0" i="1" baseline="0">
              <a:solidFill>
                <a:schemeClr val="dk1"/>
              </a:solidFill>
              <a:effectLst/>
              <a:latin typeface="+mn-lt"/>
              <a:ea typeface="+mn-ea"/>
              <a:cs typeface="+mn-cs"/>
            </a:rPr>
            <a:t>- Physical vCPU (unit) = 16 (2x8)</a:t>
          </a:r>
          <a:endParaRPr lang="en-GB">
            <a:effectLst/>
          </a:endParaRPr>
        </a:p>
        <a:p>
          <a:r>
            <a:rPr lang="fr-FR" sz="1100" b="0" i="1" baseline="0">
              <a:solidFill>
                <a:schemeClr val="dk1"/>
              </a:solidFill>
              <a:effectLst/>
              <a:latin typeface="+mn-lt"/>
              <a:ea typeface="+mn-ea"/>
              <a:cs typeface="+mn-cs"/>
            </a:rPr>
            <a:t>- RAM (GB) = 2048 (256x8)</a:t>
          </a:r>
        </a:p>
        <a:p>
          <a:r>
            <a:rPr lang="fr-FR" sz="1100" b="0" i="1" baseline="0">
              <a:solidFill>
                <a:schemeClr val="dk1"/>
              </a:solidFill>
              <a:effectLst/>
              <a:latin typeface="+mn-lt"/>
              <a:ea typeface="+mn-ea"/>
              <a:cs typeface="+mn-cs"/>
            </a:rPr>
            <a:t>- HDD = 6 (3x2) </a:t>
          </a:r>
          <a:endParaRPr lang="en-GB">
            <a:effectLst/>
          </a:endParaRPr>
        </a:p>
        <a:p>
          <a:endParaRPr lang="fr-FR" sz="1100" b="0" kern="1200" baseline="0">
            <a:solidFill>
              <a:sysClr val="windowText" lastClr="000000"/>
            </a:solidFill>
          </a:endParaRPr>
        </a:p>
        <a:p>
          <a:r>
            <a:rPr lang="fr-FR" sz="1100" b="0" kern="1200" baseline="0">
              <a:solidFill>
                <a:sysClr val="windowText" lastClr="000000"/>
              </a:solidFill>
            </a:rPr>
            <a:t>You can also add multiple lines for one application if easier. The global </a:t>
          </a:r>
          <a:r>
            <a:rPr lang="en-GB" sz="1100">
              <a:solidFill>
                <a:schemeClr val="dk1"/>
              </a:solidFill>
              <a:effectLst/>
              <a:latin typeface="+mn-lt"/>
              <a:ea typeface="+mn-ea"/>
              <a:cs typeface="+mn-cs"/>
            </a:rPr>
            <a:t>RAM, CPU, SSD, HDD written</a:t>
          </a:r>
          <a:r>
            <a:rPr lang="en-GB" sz="1100" baseline="0">
              <a:solidFill>
                <a:schemeClr val="dk1"/>
              </a:solidFill>
              <a:effectLst/>
              <a:latin typeface="+mn-lt"/>
              <a:ea typeface="+mn-ea"/>
              <a:cs typeface="+mn-cs"/>
            </a:rPr>
            <a:t> in cells must be the total infra used by the application.</a:t>
          </a:r>
        </a:p>
        <a:p>
          <a:endParaRPr lang="fr-FR" sz="1100" b="0" kern="1200" baseline="0">
            <a:solidFill>
              <a:sysClr val="windowText" lastClr="000000"/>
            </a:solidFill>
          </a:endParaRP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11545</xdr:rowOff>
    </xdr:from>
    <xdr:to>
      <xdr:col>1</xdr:col>
      <xdr:colOff>11546</xdr:colOff>
      <xdr:row>18</xdr:row>
      <xdr:rowOff>179293</xdr:rowOff>
    </xdr:to>
    <xdr:sp macro="" textlink="">
      <xdr:nvSpPr>
        <xdr:cNvPr id="2" name="ZoneTexte 1">
          <a:extLst>
            <a:ext uri="{FF2B5EF4-FFF2-40B4-BE49-F238E27FC236}">
              <a16:creationId xmlns:a16="http://schemas.microsoft.com/office/drawing/2014/main" id="{CFD7BD76-68E2-4986-9544-ED9261955AC2}"/>
            </a:ext>
          </a:extLst>
        </xdr:cNvPr>
        <xdr:cNvSpPr txBox="1"/>
      </xdr:nvSpPr>
      <xdr:spPr>
        <a:xfrm>
          <a:off x="0" y="2708427"/>
          <a:ext cx="3037134" cy="14751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solidFill>
                <a:srgbClr val="FF0000"/>
              </a:solidFill>
            </a:rPr>
            <a:t>For each</a:t>
          </a:r>
          <a:r>
            <a:rPr lang="fr-FR" sz="1100" b="0" kern="1200" baseline="0">
              <a:solidFill>
                <a:srgbClr val="FF0000"/>
              </a:solidFill>
            </a:rPr>
            <a:t> service : If </a:t>
          </a:r>
          <a:r>
            <a:rPr lang="fr-FR" sz="1100" b="0" kern="1200">
              <a:solidFill>
                <a:srgbClr val="FF0000"/>
              </a:solidFill>
            </a:rPr>
            <a:t>you provided FTE don't provide related cost</a:t>
          </a:r>
          <a:r>
            <a:rPr lang="fr-FR" sz="1100" b="0" kern="1200" baseline="0">
              <a:solidFill>
                <a:srgbClr val="FF0000"/>
              </a:solidFill>
            </a:rPr>
            <a:t> to prevent double counting.</a:t>
          </a:r>
        </a:p>
        <a:p>
          <a:r>
            <a:rPr lang="fr-FR" sz="1100" b="0" kern="1200" baseline="0">
              <a:solidFill>
                <a:sysClr val="windowText" lastClr="000000"/>
              </a:solidFill>
            </a:rPr>
            <a:t>Number of FTE is prefered to ensure a more accurate calculation</a:t>
          </a:r>
        </a:p>
        <a:p>
          <a:endParaRPr lang="fr-FR" sz="1100" b="0" kern="1200" baseline="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You can also add multiple lines for one service ID if easier (ex : multiple facture for same service)</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endParaRPr lang="fr-FR" sz="1100" b="0" kern="1200">
            <a:solidFill>
              <a:sysClr val="windowText" lastClr="000000"/>
            </a:solidFill>
          </a:endParaRPr>
        </a:p>
      </xdr:txBody>
    </xdr:sp>
    <xdr:clientData/>
  </xdr:twoCellAnchor>
  <xdr:twoCellAnchor>
    <xdr:from>
      <xdr:col>0</xdr:col>
      <xdr:colOff>0</xdr:colOff>
      <xdr:row>22</xdr:row>
      <xdr:rowOff>13855</xdr:rowOff>
    </xdr:from>
    <xdr:to>
      <xdr:col>1</xdr:col>
      <xdr:colOff>11546</xdr:colOff>
      <xdr:row>27</xdr:row>
      <xdr:rowOff>175491</xdr:rowOff>
    </xdr:to>
    <xdr:sp macro="" textlink="">
      <xdr:nvSpPr>
        <xdr:cNvPr id="4" name="ZoneTexte 3">
          <a:extLst>
            <a:ext uri="{FF2B5EF4-FFF2-40B4-BE49-F238E27FC236}">
              <a16:creationId xmlns:a16="http://schemas.microsoft.com/office/drawing/2014/main" id="{E2A4E27D-6001-422A-AD11-D00BEBDB2EEB}"/>
            </a:ext>
          </a:extLst>
        </xdr:cNvPr>
        <xdr:cNvSpPr txBox="1"/>
      </xdr:nvSpPr>
      <xdr:spPr>
        <a:xfrm>
          <a:off x="0" y="4308764"/>
          <a:ext cx="3036455" cy="109681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You can also add multiple lines for one service ID if easier (ex : multiple facture for same service)</a:t>
          </a:r>
          <a:endParaRPr lang="en-GB">
            <a:effectLst/>
          </a:endParaRPr>
        </a:p>
        <a:p>
          <a:endParaRPr lang="fr-FR" sz="1100" b="1" kern="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xdr:colOff>
      <xdr:row>11</xdr:row>
      <xdr:rowOff>179716</xdr:rowOff>
    </xdr:from>
    <xdr:to>
      <xdr:col>0</xdr:col>
      <xdr:colOff>2459183</xdr:colOff>
      <xdr:row>19</xdr:row>
      <xdr:rowOff>0</xdr:rowOff>
    </xdr:to>
    <xdr:sp macro="" textlink="">
      <xdr:nvSpPr>
        <xdr:cNvPr id="2" name="ZoneTexte 1">
          <a:extLst>
            <a:ext uri="{FF2B5EF4-FFF2-40B4-BE49-F238E27FC236}">
              <a16:creationId xmlns:a16="http://schemas.microsoft.com/office/drawing/2014/main" id="{0D13251F-C9F6-48DE-8B03-1111A48EC5E2}"/>
            </a:ext>
          </a:extLst>
        </xdr:cNvPr>
        <xdr:cNvSpPr txBox="1"/>
      </xdr:nvSpPr>
      <xdr:spPr>
        <a:xfrm>
          <a:off x="1" y="2444150"/>
          <a:ext cx="2459182" cy="125802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Fill-in the </a:t>
          </a:r>
          <a:r>
            <a:rPr lang="fr-FR" sz="1100" b="0" kern="1200" baseline="0"/>
            <a:t>sum of number of km travelled by each employee.</a:t>
          </a:r>
        </a:p>
        <a:p>
          <a:r>
            <a:rPr lang="fr-FR" sz="1100" b="0" i="0" kern="1200" baseline="0"/>
            <a:t>E.g. If 2 employees travelled 10 000 km in the same plane, you must fill-in 20 000 km</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26</xdr:row>
      <xdr:rowOff>222250</xdr:rowOff>
    </xdr:from>
    <xdr:to>
      <xdr:col>0</xdr:col>
      <xdr:colOff>4699000</xdr:colOff>
      <xdr:row>38</xdr:row>
      <xdr:rowOff>58385</xdr:rowOff>
    </xdr:to>
    <xdr:sp macro="" textlink="">
      <xdr:nvSpPr>
        <xdr:cNvPr id="2" name="ZoneTexte 1">
          <a:extLst>
            <a:ext uri="{FF2B5EF4-FFF2-40B4-BE49-F238E27FC236}">
              <a16:creationId xmlns:a16="http://schemas.microsoft.com/office/drawing/2014/main" id="{5A5144F0-5D70-4DE3-81AF-458A6AEE7E56}"/>
            </a:ext>
          </a:extLst>
        </xdr:cNvPr>
        <xdr:cNvSpPr txBox="1"/>
      </xdr:nvSpPr>
      <xdr:spPr>
        <a:xfrm>
          <a:off x="0" y="6143625"/>
          <a:ext cx="4699000" cy="218563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pPr marL="0" marR="0" lvl="0" indent="0" defTabSz="914400" eaLnBrk="1" fontAlgn="auto" latinLnBrk="0" hangingPunct="1">
            <a:lnSpc>
              <a:spcPct val="100000"/>
            </a:lnSpc>
            <a:spcBef>
              <a:spcPts val="0"/>
            </a:spcBef>
            <a:spcAft>
              <a:spcPts val="0"/>
            </a:spcAft>
            <a:buClrTx/>
            <a:buSzTx/>
            <a:buFontTx/>
            <a:buNone/>
            <a:tabLst/>
            <a:defRPr/>
          </a:pPr>
          <a:r>
            <a:rPr lang="fr-FR" sz="1100" b="0" i="1">
              <a:solidFill>
                <a:srgbClr val="FF0000"/>
              </a:solidFill>
              <a:effectLst/>
              <a:latin typeface="+mn-lt"/>
              <a:ea typeface="+mn-ea"/>
              <a:cs typeface="+mn-cs"/>
            </a:rPr>
            <a:t>Servers for the all compagny except</a:t>
          </a:r>
          <a:r>
            <a:rPr lang="fr-FR" sz="1100" b="0" i="1" baseline="0">
              <a:solidFill>
                <a:srgbClr val="FF0000"/>
              </a:solidFill>
              <a:effectLst/>
              <a:latin typeface="+mn-lt"/>
              <a:ea typeface="+mn-ea"/>
              <a:cs typeface="+mn-cs"/>
            </a:rPr>
            <a:t> for cyber usage is</a:t>
          </a:r>
          <a:r>
            <a:rPr lang="fr-FR" sz="1100" b="0" i="1">
              <a:solidFill>
                <a:srgbClr val="FF0000"/>
              </a:solidFill>
              <a:effectLst/>
              <a:latin typeface="+mn-lt"/>
              <a:ea typeface="+mn-ea"/>
              <a:cs typeface="+mn-cs"/>
            </a:rPr>
            <a:t> required</a:t>
          </a:r>
          <a:r>
            <a:rPr lang="fr-FR" sz="1100" b="0" i="1" baseline="0">
              <a:solidFill>
                <a:srgbClr val="FF0000"/>
              </a:solidFill>
              <a:effectLst/>
              <a:latin typeface="+mn-lt"/>
              <a:ea typeface="+mn-ea"/>
              <a:cs typeface="+mn-cs"/>
            </a:rPr>
            <a:t> </a:t>
          </a:r>
          <a:endParaRPr lang="en-GB">
            <a:solidFill>
              <a:srgbClr val="FF0000"/>
            </a:solidFill>
            <a:effectLst/>
          </a:endParaRPr>
        </a:p>
        <a:p>
          <a:endParaRPr lang="fr-FR" sz="1100" b="0">
            <a:solidFill>
              <a:schemeClr val="dk1"/>
            </a:solidFill>
            <a:effectLst/>
            <a:latin typeface="+mn-lt"/>
            <a:ea typeface="+mn-ea"/>
            <a:cs typeface="+mn-cs"/>
          </a:endParaRPr>
        </a:p>
        <a:p>
          <a:r>
            <a:rPr lang="fr-FR" sz="1100" b="0">
              <a:solidFill>
                <a:schemeClr val="dk1"/>
              </a:solidFill>
              <a:effectLst/>
              <a:latin typeface="+mn-lt"/>
              <a:ea typeface="+mn-ea"/>
              <a:cs typeface="+mn-cs"/>
            </a:rPr>
            <a:t>The quantity of </a:t>
          </a:r>
          <a:r>
            <a:rPr lang="fr-FR" sz="1100" b="0" baseline="0">
              <a:solidFill>
                <a:schemeClr val="dk1"/>
              </a:solidFill>
              <a:effectLst/>
              <a:latin typeface="+mn-lt"/>
              <a:ea typeface="+mn-ea"/>
              <a:cs typeface="+mn-cs"/>
            </a:rPr>
            <a:t>CPU, RAM is the quanity for all servers of this.</a:t>
          </a:r>
        </a:p>
        <a:p>
          <a:r>
            <a:rPr lang="fr-FR" sz="1100" b="0" i="1" baseline="0">
              <a:solidFill>
                <a:schemeClr val="dk1"/>
              </a:solidFill>
              <a:effectLst/>
              <a:latin typeface="+mn-lt"/>
              <a:ea typeface="+mn-ea"/>
              <a:cs typeface="+mn-cs"/>
            </a:rPr>
            <a:t>Ex : If I have 8 servers with each 2 CPUs and 256GB of RAM, I fill the line with the following :</a:t>
          </a:r>
        </a:p>
        <a:p>
          <a:r>
            <a:rPr lang="fr-FR" sz="1100" b="0" i="1" baseline="0">
              <a:solidFill>
                <a:schemeClr val="dk1"/>
              </a:solidFill>
              <a:effectLst/>
              <a:latin typeface="+mn-lt"/>
              <a:ea typeface="+mn-ea"/>
              <a:cs typeface="+mn-cs"/>
            </a:rPr>
            <a:t>- Physical servers (unit) = 8</a:t>
          </a:r>
        </a:p>
        <a:p>
          <a:r>
            <a:rPr lang="fr-FR" sz="1100" b="0" i="1" baseline="0">
              <a:solidFill>
                <a:schemeClr val="dk1"/>
              </a:solidFill>
              <a:effectLst/>
              <a:latin typeface="+mn-lt"/>
              <a:ea typeface="+mn-ea"/>
              <a:cs typeface="+mn-cs"/>
            </a:rPr>
            <a:t>- Physical CPU (unit) = 16 (2x8)</a:t>
          </a:r>
        </a:p>
        <a:p>
          <a:r>
            <a:rPr lang="fr-FR" sz="1100" b="0" i="1" baseline="0">
              <a:solidFill>
                <a:schemeClr val="dk1"/>
              </a:solidFill>
              <a:effectLst/>
              <a:latin typeface="+mn-lt"/>
              <a:ea typeface="+mn-ea"/>
              <a:cs typeface="+mn-cs"/>
            </a:rPr>
            <a:t>- RAM (GB) = 2048 (256x8)</a:t>
          </a:r>
        </a:p>
        <a:p>
          <a:endParaRPr lang="fr-FR" sz="1100" b="0" i="1" baseline="0">
            <a:solidFill>
              <a:schemeClr val="dk1"/>
            </a:solidFill>
            <a:effectLst/>
            <a:latin typeface="+mn-lt"/>
            <a:ea typeface="+mn-ea"/>
            <a:cs typeface="+mn-cs"/>
          </a:endParaRPr>
        </a:p>
        <a:p>
          <a:r>
            <a:rPr lang="fr-FR" sz="1100" b="0">
              <a:solidFill>
                <a:schemeClr val="dk1"/>
              </a:solidFill>
              <a:effectLst/>
              <a:latin typeface="+mn-lt"/>
              <a:ea typeface="+mn-ea"/>
              <a:cs typeface="+mn-cs"/>
            </a:rPr>
            <a:t>PUE,</a:t>
          </a:r>
          <a:r>
            <a:rPr lang="fr-FR" sz="1100" b="0" baseline="0">
              <a:solidFill>
                <a:schemeClr val="dk1"/>
              </a:solidFill>
              <a:effectLst/>
              <a:latin typeface="+mn-lt"/>
              <a:ea typeface="+mn-ea"/>
              <a:cs typeface="+mn-cs"/>
            </a:rPr>
            <a:t> lifespan and location are automatically completed if ID of data center exists in sheet "DC_map"</a:t>
          </a:r>
          <a:endParaRPr lang="fr-FR" sz="1100" b="0" i="0" baseline="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11</xdr:row>
      <xdr:rowOff>19438</xdr:rowOff>
    </xdr:from>
    <xdr:to>
      <xdr:col>0</xdr:col>
      <xdr:colOff>2216150</xdr:colOff>
      <xdr:row>16</xdr:row>
      <xdr:rowOff>145790</xdr:rowOff>
    </xdr:to>
    <xdr:sp macro="" textlink="">
      <xdr:nvSpPr>
        <xdr:cNvPr id="5" name="ZoneTexte 2">
          <a:extLst>
            <a:ext uri="{FF2B5EF4-FFF2-40B4-BE49-F238E27FC236}">
              <a16:creationId xmlns:a16="http://schemas.microsoft.com/office/drawing/2014/main" id="{D0102F8B-B7C9-4FC6-987D-AD2F26DAEB66}"/>
            </a:ext>
          </a:extLst>
        </xdr:cNvPr>
        <xdr:cNvSpPr txBox="1"/>
      </xdr:nvSpPr>
      <xdr:spPr>
        <a:xfrm>
          <a:off x="0" y="2721428"/>
          <a:ext cx="2216150" cy="104969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a:solidFill>
                <a:schemeClr val="dk1"/>
              </a:solidFill>
              <a:effectLst/>
              <a:latin typeface="+mn-lt"/>
              <a:ea typeface="+mn-ea"/>
              <a:cs typeface="+mn-cs"/>
            </a:rPr>
            <a:t>Optional</a:t>
          </a:r>
          <a:r>
            <a:rPr lang="fr-FR" sz="1100" b="0" baseline="0">
              <a:solidFill>
                <a:schemeClr val="dk1"/>
              </a:solidFill>
              <a:effectLst/>
              <a:latin typeface="+mn-lt"/>
              <a:ea typeface="+mn-ea"/>
              <a:cs typeface="+mn-cs"/>
            </a:rPr>
            <a:t> : To fill in if you want to report on an internal referential.</a:t>
          </a:r>
          <a:endParaRPr lang="fr-FR">
            <a:effectLst/>
          </a:endParaRPr>
        </a:p>
        <a:p>
          <a:r>
            <a:rPr lang="fr-FR" sz="1100" b="0" baseline="0">
              <a:solidFill>
                <a:schemeClr val="dk1"/>
              </a:solidFill>
              <a:effectLst/>
              <a:latin typeface="+mn-lt"/>
              <a:ea typeface="+mn-ea"/>
              <a:cs typeface="+mn-cs"/>
            </a:rPr>
            <a:t>Do not modiiy "NIST Control" they are already mapped</a:t>
          </a:r>
          <a:endParaRPr lang="fr-FR">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11</xdr:row>
      <xdr:rowOff>154456</xdr:rowOff>
    </xdr:from>
    <xdr:to>
      <xdr:col>0</xdr:col>
      <xdr:colOff>6203083</xdr:colOff>
      <xdr:row>16</xdr:row>
      <xdr:rowOff>40822</xdr:rowOff>
    </xdr:to>
    <xdr:sp macro="" textlink="">
      <xdr:nvSpPr>
        <xdr:cNvPr id="2" name="ZoneTexte 2">
          <a:extLst>
            <a:ext uri="{FF2B5EF4-FFF2-40B4-BE49-F238E27FC236}">
              <a16:creationId xmlns:a16="http://schemas.microsoft.com/office/drawing/2014/main" id="{26F0308E-B1AA-4BD1-A809-D4D374604A6F}"/>
            </a:ext>
          </a:extLst>
        </xdr:cNvPr>
        <xdr:cNvSpPr txBox="1"/>
      </xdr:nvSpPr>
      <xdr:spPr>
        <a:xfrm>
          <a:off x="0" y="2916706"/>
          <a:ext cx="6203083" cy="77083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a:solidFill>
                <a:schemeClr val="dk1"/>
              </a:solidFill>
              <a:effectLst/>
              <a:latin typeface="+mn-lt"/>
              <a:ea typeface="+mn-ea"/>
              <a:cs typeface="+mn-cs"/>
            </a:rPr>
            <a:t>Optional</a:t>
          </a:r>
          <a:r>
            <a:rPr lang="fr-FR" sz="1100" b="0" baseline="0">
              <a:solidFill>
                <a:schemeClr val="dk1"/>
              </a:solidFill>
              <a:effectLst/>
              <a:latin typeface="+mn-lt"/>
              <a:ea typeface="+mn-ea"/>
              <a:cs typeface="+mn-cs"/>
            </a:rPr>
            <a:t> : To fill in if you want to report on an internal referential.</a:t>
          </a:r>
          <a:endParaRPr lang="fr-FR">
            <a:effectLst/>
          </a:endParaRPr>
        </a:p>
        <a:p>
          <a:r>
            <a:rPr lang="fr-FR" sz="1100" b="0" baseline="0">
              <a:solidFill>
                <a:schemeClr val="dk1"/>
              </a:solidFill>
              <a:effectLst/>
              <a:latin typeface="+mn-lt"/>
              <a:ea typeface="+mn-ea"/>
              <a:cs typeface="+mn-cs"/>
            </a:rPr>
            <a:t>Do not modiiy "NIST Control" they are already mapped</a:t>
          </a:r>
          <a:endParaRPr lang="fr-FR">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29</xdr:row>
      <xdr:rowOff>15876</xdr:rowOff>
    </xdr:from>
    <xdr:to>
      <xdr:col>0</xdr:col>
      <xdr:colOff>5035550</xdr:colOff>
      <xdr:row>34</xdr:row>
      <xdr:rowOff>142875</xdr:rowOff>
    </xdr:to>
    <xdr:sp macro="" textlink="">
      <xdr:nvSpPr>
        <xdr:cNvPr id="5" name="ZoneTexte 1">
          <a:extLst>
            <a:ext uri="{FF2B5EF4-FFF2-40B4-BE49-F238E27FC236}">
              <a16:creationId xmlns:a16="http://schemas.microsoft.com/office/drawing/2014/main" id="{17D82201-C007-4B77-AA72-560B874EC730}"/>
            </a:ext>
          </a:extLst>
        </xdr:cNvPr>
        <xdr:cNvSpPr txBox="1"/>
      </xdr:nvSpPr>
      <xdr:spPr>
        <a:xfrm>
          <a:off x="0" y="6121401"/>
          <a:ext cx="5035550" cy="10318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We</a:t>
          </a:r>
          <a:r>
            <a:rPr lang="fr-FR" sz="1100" b="0" kern="1200" baseline="0"/>
            <a:t> recommand to search each solution for each NIST Control.</a:t>
          </a:r>
        </a:p>
        <a:p>
          <a:pPr marL="0" marR="0" lvl="0" indent="0" defTabSz="914400" eaLnBrk="1" fontAlgn="auto" latinLnBrk="0" hangingPunct="1">
            <a:lnSpc>
              <a:spcPct val="100000"/>
            </a:lnSpc>
            <a:spcBef>
              <a:spcPts val="0"/>
            </a:spcBef>
            <a:spcAft>
              <a:spcPts val="0"/>
            </a:spcAft>
            <a:buClrTx/>
            <a:buSzTx/>
            <a:buFontTx/>
            <a:buNone/>
            <a:tabLst/>
            <a:defRPr/>
          </a:pPr>
          <a:r>
            <a:rPr lang="fr-FR" sz="1100" b="0" kern="1200" baseline="0"/>
            <a:t>If a NIST control is related to multiple solutions, create a line in the sheet.</a:t>
          </a:r>
          <a:br>
            <a:rPr lang="fr-FR" sz="1100" b="0" kern="1200" baseline="0"/>
          </a:br>
          <a:r>
            <a:rPr lang="fr-FR" sz="1100" b="0">
              <a:solidFill>
                <a:schemeClr val="dk1"/>
              </a:solidFill>
              <a:effectLst/>
              <a:latin typeface="+mn-lt"/>
              <a:ea typeface="+mn-ea"/>
              <a:cs typeface="+mn-cs"/>
            </a:rPr>
            <a:t>Internal referential </a:t>
          </a:r>
          <a:r>
            <a:rPr lang="fr-FR" sz="1100" b="0" baseline="0">
              <a:solidFill>
                <a:schemeClr val="dk1"/>
              </a:solidFill>
              <a:effectLst/>
              <a:latin typeface="+mn-lt"/>
              <a:ea typeface="+mn-ea"/>
              <a:cs typeface="+mn-cs"/>
            </a:rPr>
            <a:t> : To fill only if you want to report on an internal referential.</a:t>
          </a:r>
        </a:p>
        <a:p>
          <a:pPr marL="0" marR="0" lvl="0" indent="0" defTabSz="914400" eaLnBrk="1" fontAlgn="auto" latinLnBrk="0" hangingPunct="1">
            <a:lnSpc>
              <a:spcPct val="100000"/>
            </a:lnSpc>
            <a:spcBef>
              <a:spcPts val="0"/>
            </a:spcBef>
            <a:spcAft>
              <a:spcPts val="0"/>
            </a:spcAft>
            <a:buClrTx/>
            <a:buSzTx/>
            <a:buFontTx/>
            <a:buNone/>
            <a:tabLst/>
            <a:defRPr/>
          </a:pPr>
          <a:r>
            <a:rPr lang="fr-FR" sz="1100" b="0" baseline="0">
              <a:solidFill>
                <a:schemeClr val="dk1"/>
              </a:solidFill>
              <a:effectLst/>
              <a:latin typeface="+mn-lt"/>
              <a:ea typeface="+mn-ea"/>
              <a:cs typeface="+mn-cs"/>
            </a:rPr>
            <a:t>The % of the app contributing to the NIST Control have to be decided internally.</a:t>
          </a:r>
          <a:endParaRPr lang="fr-FR" sz="1100" b="0" kern="1200" baseline="0"/>
        </a:p>
      </xdr:txBody>
    </xdr:sp>
    <xdr:clientData/>
  </xdr:twoCellAnchor>
  <xdr:twoCellAnchor>
    <xdr:from>
      <xdr:col>0</xdr:col>
      <xdr:colOff>0</xdr:colOff>
      <xdr:row>11</xdr:row>
      <xdr:rowOff>19502</xdr:rowOff>
    </xdr:from>
    <xdr:to>
      <xdr:col>0</xdr:col>
      <xdr:colOff>5035550</xdr:colOff>
      <xdr:row>21</xdr:row>
      <xdr:rowOff>95250</xdr:rowOff>
    </xdr:to>
    <xdr:sp macro="" textlink="">
      <xdr:nvSpPr>
        <xdr:cNvPr id="3" name="ZoneTexte 2">
          <a:extLst>
            <a:ext uri="{FF2B5EF4-FFF2-40B4-BE49-F238E27FC236}">
              <a16:creationId xmlns:a16="http://schemas.microsoft.com/office/drawing/2014/main" id="{76E968BE-60A3-41EF-BCE2-BE4C4A7F8D77}"/>
            </a:ext>
          </a:extLst>
        </xdr:cNvPr>
        <xdr:cNvSpPr txBox="1"/>
      </xdr:nvSpPr>
      <xdr:spPr>
        <a:xfrm>
          <a:off x="0" y="2079283"/>
          <a:ext cx="5035550" cy="186168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Explanation</a:t>
          </a:r>
        </a:p>
        <a:p>
          <a:pPr marL="0" marR="0" lvl="0" indent="0" defTabSz="914400" eaLnBrk="1" fontAlgn="auto" latinLnBrk="0" hangingPunct="1">
            <a:lnSpc>
              <a:spcPct val="100000"/>
            </a:lnSpc>
            <a:spcBef>
              <a:spcPts val="0"/>
            </a:spcBef>
            <a:spcAft>
              <a:spcPts val="0"/>
            </a:spcAft>
            <a:buClrTx/>
            <a:buSzTx/>
            <a:buFontTx/>
            <a:buNone/>
            <a:tabLst/>
            <a:defRPr/>
          </a:pPr>
          <a:r>
            <a:rPr lang="fr-FR" sz="1100" b="0">
              <a:solidFill>
                <a:schemeClr val="dk1"/>
              </a:solidFill>
              <a:effectLst/>
              <a:latin typeface="+mn-lt"/>
              <a:ea typeface="+mn-ea"/>
              <a:cs typeface="+mn-cs"/>
            </a:rPr>
            <a:t>This tab indicates which</a:t>
          </a:r>
          <a:r>
            <a:rPr lang="fr-FR" sz="1100" b="0" baseline="0">
              <a:solidFill>
                <a:schemeClr val="dk1"/>
              </a:solidFill>
              <a:effectLst/>
              <a:latin typeface="+mn-lt"/>
              <a:ea typeface="+mn-ea"/>
              <a:cs typeface="+mn-cs"/>
            </a:rPr>
            <a:t> NIST constrol has no solution related to it.</a:t>
          </a:r>
          <a:br>
            <a:rPr lang="fr-FR" sz="1100" b="0" kern="1200" baseline="0"/>
          </a:br>
          <a:r>
            <a:rPr lang="fr-FR" sz="1100" b="0" baseline="0">
              <a:solidFill>
                <a:schemeClr val="dk1"/>
              </a:solidFill>
              <a:effectLst/>
              <a:latin typeface="+mn-lt"/>
              <a:ea typeface="+mn-ea"/>
              <a:cs typeface="+mn-cs"/>
            </a:rPr>
            <a:t>An application is considered if its ID and its % contributing to the NIST Control is fulfilled in the corresponding tab.</a:t>
          </a:r>
        </a:p>
        <a:p>
          <a:br>
            <a:rPr lang="fr-FR" sz="1100" b="0" baseline="0">
              <a:solidFill>
                <a:schemeClr val="dk1"/>
              </a:solidFill>
              <a:effectLst/>
              <a:latin typeface="+mn-lt"/>
              <a:ea typeface="+mn-ea"/>
              <a:cs typeface="+mn-cs"/>
            </a:rPr>
          </a:br>
          <a:r>
            <a:rPr lang="fr-FR" sz="1100" b="1" baseline="0">
              <a:solidFill>
                <a:schemeClr val="dk1"/>
              </a:solidFill>
              <a:effectLst/>
              <a:latin typeface="+mn-lt"/>
              <a:ea typeface="+mn-ea"/>
              <a:cs typeface="+mn-cs"/>
            </a:rPr>
            <a:t>Example :</a:t>
          </a:r>
          <a:endParaRPr lang="en-GB" b="1">
            <a:effectLst/>
          </a:endParaRPr>
        </a:p>
        <a:p>
          <a:pPr eaLnBrk="1" fontAlgn="auto" latinLnBrk="0" hangingPunct="1"/>
          <a:r>
            <a:rPr lang="fr-FR" sz="1100" b="0" baseline="0">
              <a:solidFill>
                <a:schemeClr val="dk1"/>
              </a:solidFill>
              <a:effectLst/>
              <a:latin typeface="+mn-lt"/>
              <a:ea typeface="+mn-ea"/>
              <a:cs typeface="+mn-cs"/>
            </a:rPr>
            <a:t>In the tab Cyber Solutions, if :</a:t>
          </a:r>
        </a:p>
        <a:p>
          <a:pPr eaLnBrk="1" fontAlgn="auto" latinLnBrk="0" hangingPunct="1"/>
          <a:r>
            <a:rPr lang="fr-FR" sz="1100" b="0" baseline="0">
              <a:solidFill>
                <a:schemeClr val="dk1"/>
              </a:solidFill>
              <a:effectLst/>
              <a:latin typeface="+mn-lt"/>
              <a:ea typeface="+mn-ea"/>
              <a:cs typeface="+mn-cs"/>
            </a:rPr>
            <a:t>- there is no application related to APP_01</a:t>
          </a:r>
          <a:r>
            <a:rPr lang="fr-FR" sz="1100" b="1" baseline="0">
              <a:solidFill>
                <a:schemeClr val="dk1"/>
              </a:solidFill>
              <a:effectLst/>
              <a:latin typeface="+mn-lt"/>
              <a:ea typeface="+mn-ea"/>
              <a:cs typeface="+mn-cs"/>
            </a:rPr>
            <a:t> =&gt; % contibuting will not be filling-in</a:t>
          </a:r>
          <a:endParaRPr lang="fr-FR">
            <a:effectLst/>
          </a:endParaRPr>
        </a:p>
        <a:p>
          <a:pPr eaLnBrk="1" fontAlgn="auto" latinLnBrk="0" hangingPunct="1"/>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there is no application related to ASSET_01</a:t>
          </a:r>
          <a:r>
            <a:rPr lang="fr-FR" sz="1100" b="1" baseline="0">
              <a:solidFill>
                <a:schemeClr val="dk1"/>
              </a:solidFill>
              <a:effectLst/>
              <a:latin typeface="+mn-lt"/>
              <a:ea typeface="+mn-ea"/>
              <a:cs typeface="+mn-cs"/>
            </a:rPr>
            <a:t> =&gt; application ID contibuting will not be filling-in</a:t>
          </a:r>
          <a:endParaRPr lang="en-GB">
            <a:effectLst/>
          </a:endParaRPr>
        </a:p>
        <a:p>
          <a:endParaRPr lang="fr-FR" sz="1100" b="0" kern="1200"/>
        </a:p>
      </xdr:txBody>
    </xdr:sp>
    <xdr:clientData/>
  </xdr:twoCellAnchor>
  <xdr:twoCellAnchor>
    <xdr:from>
      <xdr:col>4</xdr:col>
      <xdr:colOff>4225925</xdr:colOff>
      <xdr:row>13</xdr:row>
      <xdr:rowOff>67127</xdr:rowOff>
    </xdr:from>
    <xdr:to>
      <xdr:col>6</xdr:col>
      <xdr:colOff>1444625</xdr:colOff>
      <xdr:row>16</xdr:row>
      <xdr:rowOff>53770</xdr:rowOff>
    </xdr:to>
    <xdr:sp macro="" textlink="">
      <xdr:nvSpPr>
        <xdr:cNvPr id="4" name="ZoneTexte 3">
          <a:extLst>
            <a:ext uri="{FF2B5EF4-FFF2-40B4-BE49-F238E27FC236}">
              <a16:creationId xmlns:a16="http://schemas.microsoft.com/office/drawing/2014/main" id="{A3E2E14A-0280-4CF8-90D7-BE5AC7C2CD79}"/>
            </a:ext>
          </a:extLst>
        </xdr:cNvPr>
        <xdr:cNvSpPr txBox="1"/>
      </xdr:nvSpPr>
      <xdr:spPr>
        <a:xfrm>
          <a:off x="20372336" y="2525192"/>
          <a:ext cx="4976966" cy="539707"/>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Explanation</a:t>
          </a:r>
        </a:p>
        <a:p>
          <a:r>
            <a:rPr lang="fr-FR" sz="1100" b="0">
              <a:solidFill>
                <a:schemeClr val="dk1"/>
              </a:solidFill>
              <a:effectLst/>
              <a:latin typeface="+mn-lt"/>
              <a:ea typeface="+mn-ea"/>
              <a:cs typeface="+mn-cs"/>
            </a:rPr>
            <a:t>This table indicates if a NIST control is missing. E.g. : if a row was deleted</a:t>
          </a:r>
          <a:endParaRPr lang="fr-FR">
            <a:effectLst/>
          </a:endParaRPr>
        </a:p>
      </xdr:txBody>
    </xdr:sp>
    <xdr:clientData/>
  </xdr:twoCellAnchor>
  <xdr:twoCellAnchor>
    <xdr:from>
      <xdr:col>0</xdr:col>
      <xdr:colOff>4702969</xdr:colOff>
      <xdr:row>11</xdr:row>
      <xdr:rowOff>95250</xdr:rowOff>
    </xdr:from>
    <xdr:to>
      <xdr:col>2</xdr:col>
      <xdr:colOff>0</xdr:colOff>
      <xdr:row>18</xdr:row>
      <xdr:rowOff>71437</xdr:rowOff>
    </xdr:to>
    <xdr:cxnSp macro="">
      <xdr:nvCxnSpPr>
        <xdr:cNvPr id="6" name="Connecteur droit avec flèche 5">
          <a:extLst>
            <a:ext uri="{FF2B5EF4-FFF2-40B4-BE49-F238E27FC236}">
              <a16:creationId xmlns:a16="http://schemas.microsoft.com/office/drawing/2014/main" id="{92361582-0806-A2BC-B035-9D8218167FBB}"/>
            </a:ext>
          </a:extLst>
        </xdr:cNvPr>
        <xdr:cNvCxnSpPr/>
      </xdr:nvCxnSpPr>
      <xdr:spPr>
        <a:xfrm flipV="1">
          <a:off x="4702969" y="2155031"/>
          <a:ext cx="2440781" cy="12263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4881562</xdr:colOff>
      <xdr:row>12</xdr:row>
      <xdr:rowOff>123825</xdr:rowOff>
    </xdr:from>
    <xdr:to>
      <xdr:col>2</xdr:col>
      <xdr:colOff>0</xdr:colOff>
      <xdr:row>19</xdr:row>
      <xdr:rowOff>83344</xdr:rowOff>
    </xdr:to>
    <xdr:cxnSp macro="">
      <xdr:nvCxnSpPr>
        <xdr:cNvPr id="9" name="Connecteur droit avec flèche 8">
          <a:extLst>
            <a:ext uri="{FF2B5EF4-FFF2-40B4-BE49-F238E27FC236}">
              <a16:creationId xmlns:a16="http://schemas.microsoft.com/office/drawing/2014/main" id="{8AED9449-0DC9-4E16-86AD-1A30585FC5F9}"/>
            </a:ext>
          </a:extLst>
        </xdr:cNvPr>
        <xdr:cNvCxnSpPr/>
      </xdr:nvCxnSpPr>
      <xdr:spPr>
        <a:xfrm flipV="1">
          <a:off x="4881562" y="2362200"/>
          <a:ext cx="2262188" cy="12096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103</xdr:row>
      <xdr:rowOff>358776</xdr:rowOff>
    </xdr:from>
    <xdr:to>
      <xdr:col>0</xdr:col>
      <xdr:colOff>5032375</xdr:colOff>
      <xdr:row>111</xdr:row>
      <xdr:rowOff>184151</xdr:rowOff>
    </xdr:to>
    <xdr:sp macro="" textlink="">
      <xdr:nvSpPr>
        <xdr:cNvPr id="12" name="ZoneTexte 11">
          <a:extLst>
            <a:ext uri="{FF2B5EF4-FFF2-40B4-BE49-F238E27FC236}">
              <a16:creationId xmlns:a16="http://schemas.microsoft.com/office/drawing/2014/main" id="{679E981F-5EE8-4B7E-ADBE-EDAA25271E0C}"/>
            </a:ext>
          </a:extLst>
        </xdr:cNvPr>
        <xdr:cNvSpPr txBox="1"/>
      </xdr:nvSpPr>
      <xdr:spPr>
        <a:xfrm>
          <a:off x="0" y="20615276"/>
          <a:ext cx="5032375" cy="15240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We</a:t>
          </a:r>
          <a:r>
            <a:rPr lang="fr-FR" sz="1100" b="0" kern="1200" baseline="0"/>
            <a:t> recommand to search each solution for each NIST Control.</a:t>
          </a:r>
        </a:p>
        <a:p>
          <a:pPr marL="0" marR="0" lvl="0" indent="0" defTabSz="914400" eaLnBrk="1" fontAlgn="auto" latinLnBrk="0" hangingPunct="1">
            <a:lnSpc>
              <a:spcPct val="100000"/>
            </a:lnSpc>
            <a:spcBef>
              <a:spcPts val="0"/>
            </a:spcBef>
            <a:spcAft>
              <a:spcPts val="0"/>
            </a:spcAft>
            <a:buClrTx/>
            <a:buSzTx/>
            <a:buFontTx/>
            <a:buNone/>
            <a:tabLst/>
            <a:defRPr/>
          </a:pPr>
          <a:r>
            <a:rPr lang="fr-FR" sz="1100" b="0" kern="1200" baseline="0"/>
            <a:t>If a NIST control is related to multiple solutions, create a line in the sheet.</a:t>
          </a:r>
          <a:br>
            <a:rPr lang="fr-FR" sz="1100" b="0" kern="1200" baseline="0"/>
          </a:br>
          <a:r>
            <a:rPr lang="fr-FR" sz="1100" b="0">
              <a:solidFill>
                <a:schemeClr val="dk1"/>
              </a:solidFill>
              <a:effectLst/>
              <a:latin typeface="+mn-lt"/>
              <a:ea typeface="+mn-ea"/>
              <a:cs typeface="+mn-cs"/>
            </a:rPr>
            <a:t>Internal referential </a:t>
          </a:r>
          <a:r>
            <a:rPr lang="fr-FR" sz="1100" b="0" baseline="0">
              <a:solidFill>
                <a:schemeClr val="dk1"/>
              </a:solidFill>
              <a:effectLst/>
              <a:latin typeface="+mn-lt"/>
              <a:ea typeface="+mn-ea"/>
              <a:cs typeface="+mn-cs"/>
            </a:rPr>
            <a:t> : To fill only if you want to report on an internal referential.</a:t>
          </a:r>
          <a:endParaRPr lang="en-GB">
            <a:effectLst/>
          </a:endParaRPr>
        </a:p>
        <a:p>
          <a:endParaRPr lang="fr-FR" sz="1100" b="0" kern="1200" baseline="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xdr:col>
      <xdr:colOff>3081078</xdr:colOff>
      <xdr:row>14</xdr:row>
      <xdr:rowOff>163632</xdr:rowOff>
    </xdr:from>
    <xdr:to>
      <xdr:col>7</xdr:col>
      <xdr:colOff>1382453</xdr:colOff>
      <xdr:row>17</xdr:row>
      <xdr:rowOff>62170</xdr:rowOff>
    </xdr:to>
    <xdr:sp macro="" textlink="">
      <xdr:nvSpPr>
        <xdr:cNvPr id="3" name="ZoneTexte 2">
          <a:extLst>
            <a:ext uri="{FF2B5EF4-FFF2-40B4-BE49-F238E27FC236}">
              <a16:creationId xmlns:a16="http://schemas.microsoft.com/office/drawing/2014/main" id="{8039B872-DD3B-4D5F-9E22-A21AB2683753}"/>
            </a:ext>
          </a:extLst>
        </xdr:cNvPr>
        <xdr:cNvSpPr txBox="1"/>
      </xdr:nvSpPr>
      <xdr:spPr>
        <a:xfrm>
          <a:off x="17977735" y="2733167"/>
          <a:ext cx="5688788" cy="43016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Explanation</a:t>
          </a:r>
        </a:p>
        <a:p>
          <a:r>
            <a:rPr lang="fr-FR" sz="1100" b="0" kern="1200"/>
            <a:t>This table indicates if a NIST control is missing. E.g. : if a row was deleted</a:t>
          </a:r>
          <a:endParaRPr lang="fr-FR" sz="1100" b="0" kern="1200" baseline="0"/>
        </a:p>
      </xdr:txBody>
    </xdr:sp>
    <xdr:clientData/>
  </xdr:twoCellAnchor>
  <xdr:twoCellAnchor>
    <xdr:from>
      <xdr:col>0</xdr:col>
      <xdr:colOff>1</xdr:colOff>
      <xdr:row>12</xdr:row>
      <xdr:rowOff>15875</xdr:rowOff>
    </xdr:from>
    <xdr:to>
      <xdr:col>0</xdr:col>
      <xdr:colOff>5143501</xdr:colOff>
      <xdr:row>22</xdr:row>
      <xdr:rowOff>53770</xdr:rowOff>
    </xdr:to>
    <xdr:sp macro="" textlink="">
      <xdr:nvSpPr>
        <xdr:cNvPr id="10" name="ZoneTexte 3">
          <a:extLst>
            <a:ext uri="{FF2B5EF4-FFF2-40B4-BE49-F238E27FC236}">
              <a16:creationId xmlns:a16="http://schemas.microsoft.com/office/drawing/2014/main" id="{69908C05-A313-408C-883E-8C420584F83D}"/>
            </a:ext>
          </a:extLst>
        </xdr:cNvPr>
        <xdr:cNvSpPr txBox="1"/>
      </xdr:nvSpPr>
      <xdr:spPr>
        <a:xfrm>
          <a:off x="1" y="2842649"/>
          <a:ext cx="5143500" cy="188144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Explanation</a:t>
          </a:r>
        </a:p>
        <a:p>
          <a:r>
            <a:rPr lang="fr-FR" sz="1100" b="0" kern="1200"/>
            <a:t>This tab indicates which</a:t>
          </a:r>
          <a:r>
            <a:rPr lang="fr-FR" sz="1100" b="0" kern="1200" baseline="0"/>
            <a:t> NIST constrol has no solution related to it.</a:t>
          </a:r>
          <a:br>
            <a:rPr lang="fr-FR" sz="1100" b="0" kern="1200" baseline="0"/>
          </a:br>
          <a:r>
            <a:rPr lang="fr-FR" sz="1100" b="0" baseline="0">
              <a:solidFill>
                <a:schemeClr val="dk1"/>
              </a:solidFill>
              <a:effectLst/>
              <a:latin typeface="+mn-lt"/>
              <a:ea typeface="+mn-ea"/>
              <a:cs typeface="+mn-cs"/>
            </a:rPr>
            <a:t>An application is considered if its ID and its % contributing to the NIST Control is fulfilled in the corresponding tab.</a:t>
          </a:r>
        </a:p>
        <a:p>
          <a:br>
            <a:rPr lang="fr-FR" sz="1100" b="0" baseline="0">
              <a:solidFill>
                <a:schemeClr val="dk1"/>
              </a:solidFill>
              <a:effectLst/>
              <a:latin typeface="+mn-lt"/>
              <a:ea typeface="+mn-ea"/>
              <a:cs typeface="+mn-cs"/>
            </a:rPr>
          </a:br>
          <a:r>
            <a:rPr lang="fr-FR" sz="1100" b="1" baseline="0">
              <a:solidFill>
                <a:schemeClr val="dk1"/>
              </a:solidFill>
              <a:effectLst/>
              <a:latin typeface="+mn-lt"/>
              <a:ea typeface="+mn-ea"/>
              <a:cs typeface="+mn-cs"/>
            </a:rPr>
            <a:t>Example :</a:t>
          </a:r>
          <a:endParaRPr lang="en-GB" b="1">
            <a:effectLst/>
          </a:endParaRPr>
        </a:p>
        <a:p>
          <a:pPr eaLnBrk="1" fontAlgn="auto" latinLnBrk="0" hangingPunct="1"/>
          <a:r>
            <a:rPr lang="fr-FR" sz="1100" b="0" baseline="0">
              <a:solidFill>
                <a:schemeClr val="dk1"/>
              </a:solidFill>
              <a:effectLst/>
              <a:latin typeface="+mn-lt"/>
              <a:ea typeface="+mn-ea"/>
              <a:cs typeface="+mn-cs"/>
            </a:rPr>
            <a:t>In the tab "Servers on premise", if :</a:t>
          </a:r>
        </a:p>
        <a:p>
          <a:pPr eaLnBrk="1" fontAlgn="auto" latinLnBrk="0" hangingPunct="1"/>
          <a:r>
            <a:rPr lang="fr-FR" sz="1100" b="0" baseline="0">
              <a:solidFill>
                <a:schemeClr val="dk1"/>
              </a:solidFill>
              <a:effectLst/>
              <a:latin typeface="+mn-lt"/>
              <a:ea typeface="+mn-ea"/>
              <a:cs typeface="+mn-cs"/>
            </a:rPr>
            <a:t>- there is no application related to APP_01</a:t>
          </a:r>
          <a:r>
            <a:rPr lang="fr-FR" sz="1100" b="1" baseline="0">
              <a:solidFill>
                <a:schemeClr val="dk1"/>
              </a:solidFill>
              <a:effectLst/>
              <a:latin typeface="+mn-lt"/>
              <a:ea typeface="+mn-ea"/>
              <a:cs typeface="+mn-cs"/>
            </a:rPr>
            <a:t> =&gt; % contibuting will not be filling-in</a:t>
          </a:r>
        </a:p>
        <a:p>
          <a:pPr marL="0" marR="0" lvl="0" indent="0" defTabSz="914400" eaLnBrk="1" fontAlgn="auto" latinLnBrk="0" hangingPunct="1">
            <a:lnSpc>
              <a:spcPct val="100000"/>
            </a:lnSpc>
            <a:spcBef>
              <a:spcPts val="0"/>
            </a:spcBef>
            <a:spcAft>
              <a:spcPts val="0"/>
            </a:spcAft>
            <a:buClrTx/>
            <a:buSzTx/>
            <a:buFontTx/>
            <a:buNone/>
            <a:tabLst/>
            <a:defRPr/>
          </a:pPr>
          <a:r>
            <a:rPr lang="fr-FR" sz="1100" b="1" baseline="0">
              <a:solidFill>
                <a:schemeClr val="dk1"/>
              </a:solidFill>
              <a:effectLst/>
              <a:latin typeface="+mn-lt"/>
              <a:ea typeface="+mn-ea"/>
              <a:cs typeface="+mn-cs"/>
            </a:rPr>
            <a:t>- </a:t>
          </a:r>
          <a:r>
            <a:rPr lang="fr-FR" sz="1100" b="0" baseline="0">
              <a:solidFill>
                <a:schemeClr val="dk1"/>
              </a:solidFill>
              <a:effectLst/>
              <a:latin typeface="+mn-lt"/>
              <a:ea typeface="+mn-ea"/>
              <a:cs typeface="+mn-cs"/>
            </a:rPr>
            <a:t>there is no application related to ASSET_01</a:t>
          </a:r>
          <a:r>
            <a:rPr lang="fr-FR" sz="1100" b="1" baseline="0">
              <a:solidFill>
                <a:schemeClr val="dk1"/>
              </a:solidFill>
              <a:effectLst/>
              <a:latin typeface="+mn-lt"/>
              <a:ea typeface="+mn-ea"/>
              <a:cs typeface="+mn-cs"/>
            </a:rPr>
            <a:t> =&gt; application ID contibuting will not be filling-in</a:t>
          </a:r>
          <a:endParaRPr lang="en-GB">
            <a:effectLst/>
          </a:endParaRPr>
        </a:p>
      </xdr:txBody>
    </xdr:sp>
    <xdr:clientData/>
  </xdr:twoCellAnchor>
  <xdr:twoCellAnchor>
    <xdr:from>
      <xdr:col>0</xdr:col>
      <xdr:colOff>4862180</xdr:colOff>
      <xdr:row>12</xdr:row>
      <xdr:rowOff>85725</xdr:rowOff>
    </xdr:from>
    <xdr:to>
      <xdr:col>1</xdr:col>
      <xdr:colOff>2047875</xdr:colOff>
      <xdr:row>19</xdr:row>
      <xdr:rowOff>132907</xdr:rowOff>
    </xdr:to>
    <xdr:cxnSp macro="">
      <xdr:nvCxnSpPr>
        <xdr:cNvPr id="5" name="Connecteur droit avec flèche 4">
          <a:extLst>
            <a:ext uri="{FF2B5EF4-FFF2-40B4-BE49-F238E27FC236}">
              <a16:creationId xmlns:a16="http://schemas.microsoft.com/office/drawing/2014/main" id="{B8E5C88D-AA3F-471F-913E-CF7E98F2689A}"/>
            </a:ext>
          </a:extLst>
        </xdr:cNvPr>
        <xdr:cNvCxnSpPr/>
      </xdr:nvCxnSpPr>
      <xdr:spPr>
        <a:xfrm flipV="1">
          <a:off x="4862180" y="2300841"/>
          <a:ext cx="2369067" cy="128764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5017238</xdr:colOff>
      <xdr:row>13</xdr:row>
      <xdr:rowOff>111125</xdr:rowOff>
    </xdr:from>
    <xdr:to>
      <xdr:col>1</xdr:col>
      <xdr:colOff>2044700</xdr:colOff>
      <xdr:row>20</xdr:row>
      <xdr:rowOff>88604</xdr:rowOff>
    </xdr:to>
    <xdr:cxnSp macro="">
      <xdr:nvCxnSpPr>
        <xdr:cNvPr id="6" name="Connecteur droit avec flèche 5">
          <a:extLst>
            <a:ext uri="{FF2B5EF4-FFF2-40B4-BE49-F238E27FC236}">
              <a16:creationId xmlns:a16="http://schemas.microsoft.com/office/drawing/2014/main" id="{8E109435-EEF1-4F7E-8BAE-63C37602460E}"/>
            </a:ext>
          </a:extLst>
        </xdr:cNvPr>
        <xdr:cNvCxnSpPr/>
      </xdr:nvCxnSpPr>
      <xdr:spPr>
        <a:xfrm flipV="1">
          <a:off x="5017238" y="2503451"/>
          <a:ext cx="2210834" cy="121794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30</xdr:row>
      <xdr:rowOff>15875</xdr:rowOff>
    </xdr:from>
    <xdr:to>
      <xdr:col>0</xdr:col>
      <xdr:colOff>5035550</xdr:colOff>
      <xdr:row>34</xdr:row>
      <xdr:rowOff>99859</xdr:rowOff>
    </xdr:to>
    <xdr:sp macro="" textlink="">
      <xdr:nvSpPr>
        <xdr:cNvPr id="2" name="ZoneTexte 6">
          <a:extLst>
            <a:ext uri="{FF2B5EF4-FFF2-40B4-BE49-F238E27FC236}">
              <a16:creationId xmlns:a16="http://schemas.microsoft.com/office/drawing/2014/main" id="{F846F01B-E629-41C7-83BC-A3AB4A8370E3}"/>
            </a:ext>
          </a:extLst>
        </xdr:cNvPr>
        <xdr:cNvSpPr txBox="1"/>
      </xdr:nvSpPr>
      <xdr:spPr>
        <a:xfrm>
          <a:off x="0" y="6360754"/>
          <a:ext cx="5035550" cy="82140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We</a:t>
          </a:r>
          <a:r>
            <a:rPr lang="fr-FR" sz="1100" b="0" kern="1200" baseline="0"/>
            <a:t> recommand to search each service for each NIST Control.</a:t>
          </a:r>
        </a:p>
        <a:p>
          <a:pPr marL="0" marR="0" lvl="0" indent="0" defTabSz="914400" eaLnBrk="1" fontAlgn="auto" latinLnBrk="0" hangingPunct="1">
            <a:lnSpc>
              <a:spcPct val="100000"/>
            </a:lnSpc>
            <a:spcBef>
              <a:spcPts val="0"/>
            </a:spcBef>
            <a:spcAft>
              <a:spcPts val="0"/>
            </a:spcAft>
            <a:buClrTx/>
            <a:buSzTx/>
            <a:buFontTx/>
            <a:buNone/>
            <a:tabLst/>
            <a:defRPr/>
          </a:pPr>
          <a:r>
            <a:rPr lang="fr-FR" sz="1100" b="0" kern="1200" baseline="0"/>
            <a:t>If a NIST control is related to multiple services, create a line in the table.</a:t>
          </a:r>
          <a:br>
            <a:rPr lang="fr-FR" sz="1100" b="0" kern="1200" baseline="0"/>
          </a:br>
          <a:r>
            <a:rPr lang="fr-FR" sz="1100" b="0">
              <a:solidFill>
                <a:schemeClr val="dk1"/>
              </a:solidFill>
              <a:effectLst/>
              <a:latin typeface="+mn-lt"/>
              <a:ea typeface="+mn-ea"/>
              <a:cs typeface="+mn-cs"/>
            </a:rPr>
            <a:t>Internal referential </a:t>
          </a:r>
          <a:r>
            <a:rPr lang="fr-FR" sz="1100" b="0" baseline="0">
              <a:solidFill>
                <a:schemeClr val="dk1"/>
              </a:solidFill>
              <a:effectLst/>
              <a:latin typeface="+mn-lt"/>
              <a:ea typeface="+mn-ea"/>
              <a:cs typeface="+mn-cs"/>
            </a:rPr>
            <a:t> : To fill only if you want to report on an internal referential.</a:t>
          </a:r>
          <a:endParaRPr lang="en-GB">
            <a:effectLst/>
          </a:endParaRPr>
        </a:p>
        <a:p>
          <a:endParaRPr lang="fr-FR" sz="1100" b="0" kern="1200" baseline="0"/>
        </a:p>
      </xdr:txBody>
    </xdr:sp>
    <xdr:clientData/>
  </xdr:twoCellAnchor>
  <xdr:twoCellAnchor>
    <xdr:from>
      <xdr:col>0</xdr:col>
      <xdr:colOff>0</xdr:colOff>
      <xdr:row>104</xdr:row>
      <xdr:rowOff>9525</xdr:rowOff>
    </xdr:from>
    <xdr:to>
      <xdr:col>0</xdr:col>
      <xdr:colOff>5032375</xdr:colOff>
      <xdr:row>111</xdr:row>
      <xdr:rowOff>184149</xdr:rowOff>
    </xdr:to>
    <xdr:sp macro="" textlink="">
      <xdr:nvSpPr>
        <xdr:cNvPr id="8" name="ZoneTexte 7">
          <a:extLst>
            <a:ext uri="{FF2B5EF4-FFF2-40B4-BE49-F238E27FC236}">
              <a16:creationId xmlns:a16="http://schemas.microsoft.com/office/drawing/2014/main" id="{ACD87AD1-BD7F-430D-AE65-4AD9591601C9}"/>
            </a:ext>
          </a:extLst>
        </xdr:cNvPr>
        <xdr:cNvSpPr txBox="1"/>
      </xdr:nvSpPr>
      <xdr:spPr>
        <a:xfrm>
          <a:off x="0" y="20551775"/>
          <a:ext cx="5032375" cy="150812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kern="1200"/>
            <a:t>We</a:t>
          </a:r>
          <a:r>
            <a:rPr lang="fr-FR" sz="1100" b="0" kern="1200" baseline="0"/>
            <a:t> recommand to search each service for each NIST Control.</a:t>
          </a:r>
        </a:p>
        <a:p>
          <a:pPr marL="0" marR="0" lvl="0" indent="0" defTabSz="914400" eaLnBrk="1" fontAlgn="auto" latinLnBrk="0" hangingPunct="1">
            <a:lnSpc>
              <a:spcPct val="100000"/>
            </a:lnSpc>
            <a:spcBef>
              <a:spcPts val="0"/>
            </a:spcBef>
            <a:spcAft>
              <a:spcPts val="0"/>
            </a:spcAft>
            <a:buClrTx/>
            <a:buSzTx/>
            <a:buFontTx/>
            <a:buNone/>
            <a:tabLst/>
            <a:defRPr/>
          </a:pPr>
          <a:r>
            <a:rPr lang="fr-FR" sz="1100" b="0" kern="1200" baseline="0"/>
            <a:t>If a NIST control is related to multiple services, create a line in the sheet.</a:t>
          </a:r>
          <a:br>
            <a:rPr lang="fr-FR" sz="1100" b="0" kern="1200" baseline="0"/>
          </a:br>
          <a:r>
            <a:rPr lang="fr-FR" sz="1100" b="0">
              <a:solidFill>
                <a:schemeClr val="dk1"/>
              </a:solidFill>
              <a:effectLst/>
              <a:latin typeface="+mn-lt"/>
              <a:ea typeface="+mn-ea"/>
              <a:cs typeface="+mn-cs"/>
            </a:rPr>
            <a:t>Internal referential </a:t>
          </a:r>
          <a:r>
            <a:rPr lang="fr-FR" sz="1100" b="0" baseline="0">
              <a:solidFill>
                <a:schemeClr val="dk1"/>
              </a:solidFill>
              <a:effectLst/>
              <a:latin typeface="+mn-lt"/>
              <a:ea typeface="+mn-ea"/>
              <a:cs typeface="+mn-cs"/>
            </a:rPr>
            <a:t> : To fill only if you want to report on an internal referential.</a:t>
          </a:r>
          <a:endParaRPr lang="en-GB">
            <a:effectLst/>
          </a:endParaRPr>
        </a:p>
        <a:p>
          <a:endParaRPr lang="fr-FR" sz="1100" b="0" kern="1200" baseline="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11</xdr:row>
      <xdr:rowOff>23091</xdr:rowOff>
    </xdr:from>
    <xdr:to>
      <xdr:col>0</xdr:col>
      <xdr:colOff>2355273</xdr:colOff>
      <xdr:row>16</xdr:row>
      <xdr:rowOff>173182</xdr:rowOff>
    </xdr:to>
    <xdr:sp macro="" textlink="">
      <xdr:nvSpPr>
        <xdr:cNvPr id="2" name="ZoneTexte 1">
          <a:extLst>
            <a:ext uri="{FF2B5EF4-FFF2-40B4-BE49-F238E27FC236}">
              <a16:creationId xmlns:a16="http://schemas.microsoft.com/office/drawing/2014/main" id="{5ED9A806-39EE-4FEE-A470-B6E918EA99EA}"/>
            </a:ext>
          </a:extLst>
        </xdr:cNvPr>
        <xdr:cNvSpPr txBox="1"/>
      </xdr:nvSpPr>
      <xdr:spPr>
        <a:xfrm>
          <a:off x="0" y="2089727"/>
          <a:ext cx="2355273" cy="107372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kern="1200"/>
            <a:t>Filling Notice</a:t>
          </a:r>
        </a:p>
        <a:p>
          <a:r>
            <a:rPr lang="fr-FR" sz="1100" b="0">
              <a:solidFill>
                <a:schemeClr val="dk1"/>
              </a:solidFill>
              <a:effectLst/>
              <a:latin typeface="+mn-lt"/>
              <a:ea typeface="+mn-ea"/>
              <a:cs typeface="+mn-cs"/>
            </a:rPr>
            <a:t>Optional</a:t>
          </a:r>
          <a:r>
            <a:rPr lang="fr-FR" sz="1100" b="0" baseline="0">
              <a:solidFill>
                <a:schemeClr val="dk1"/>
              </a:solidFill>
              <a:effectLst/>
              <a:latin typeface="+mn-lt"/>
              <a:ea typeface="+mn-ea"/>
              <a:cs typeface="+mn-cs"/>
            </a:rPr>
            <a:t> : To fill in if you want to report on an internal referential.</a:t>
          </a:r>
          <a:endParaRPr lang="fr-FR">
            <a:effectLst/>
          </a:endParaRPr>
        </a:p>
        <a:p>
          <a:r>
            <a:rPr lang="fr-FR" sz="1100" b="0" baseline="0">
              <a:solidFill>
                <a:schemeClr val="dk1"/>
              </a:solidFill>
              <a:effectLst/>
              <a:latin typeface="+mn-lt"/>
              <a:ea typeface="+mn-ea"/>
              <a:cs typeface="+mn-cs"/>
            </a:rPr>
            <a:t>Do not modiiy "NIST Control" they are already mapped</a:t>
          </a:r>
          <a:endParaRPr lang="fr-FR">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10</xdr:row>
      <xdr:rowOff>0</xdr:rowOff>
    </xdr:from>
    <xdr:to>
      <xdr:col>0</xdr:col>
      <xdr:colOff>1770529</xdr:colOff>
      <xdr:row>17</xdr:row>
      <xdr:rowOff>0</xdr:rowOff>
    </xdr:to>
    <xdr:sp macro="" textlink="">
      <xdr:nvSpPr>
        <xdr:cNvPr id="2" name="ZoneTexte 1">
          <a:extLst>
            <a:ext uri="{FF2B5EF4-FFF2-40B4-BE49-F238E27FC236}">
              <a16:creationId xmlns:a16="http://schemas.microsoft.com/office/drawing/2014/main" id="{47B53DBF-82D5-4ED1-995D-998128928976}"/>
            </a:ext>
          </a:extLst>
        </xdr:cNvPr>
        <xdr:cNvSpPr txBox="1"/>
      </xdr:nvSpPr>
      <xdr:spPr>
        <a:xfrm>
          <a:off x="0" y="1890059"/>
          <a:ext cx="1770529" cy="1307353"/>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200" b="1" kern="1200">
              <a:solidFill>
                <a:sysClr val="windowText" lastClr="000000"/>
              </a:solidFill>
            </a:rPr>
            <a:t>Filling Notice</a:t>
          </a:r>
        </a:p>
        <a:p>
          <a:r>
            <a:rPr lang="fr-FR" sz="1200" b="0" kern="1200">
              <a:solidFill>
                <a:sysClr val="windowText" lastClr="000000"/>
              </a:solidFill>
            </a:rPr>
            <a:t>You can change the</a:t>
          </a:r>
          <a:r>
            <a:rPr lang="fr-FR" sz="1200" b="0" kern="1200" baseline="0">
              <a:solidFill>
                <a:sysClr val="windowText" lastClr="000000"/>
              </a:solidFill>
            </a:rPr>
            <a:t> hypothesis used if your organisation has different information.</a:t>
          </a:r>
          <a:endParaRPr lang="fr-FR" sz="1200" b="0" kern="12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igiplace.sharepoint.com/sites/WICCYBERSUSTAINABILITY/Documents%20partages/07%20-%20Methodo%20v2/Template%20EN%20v2%20-%20Cybersustainability_GHG%20Emissions%20Calculator.xlsx" TargetMode="External"/><Relationship Id="rId1" Type="http://schemas.openxmlformats.org/officeDocument/2006/relationships/externalLinkPath" Target="Template%20EN%20v2%20-%20Cybersustainability_GHG%20Emissions%20Calcula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0 Methodology Presentation"/>
      <sheetName val="0.1 Referential"/>
      <sheetName val="0.2 READ ME"/>
      <sheetName val="1.0 Staff Location"/>
      <sheetName val="1.1 Cyber devices"/>
      <sheetName val="1.2 Network"/>
      <sheetName val="1.3 Backup servers"/>
      <sheetName val="1.4 Cyber software infra"/>
      <sheetName val="1.5 External services"/>
      <sheetName val="1.6 Travel"/>
      <sheetName val="1.7 Non-cyber equipments"/>
      <sheetName val="2.1 Mapping Devices"/>
      <sheetName val="2.2 Mapping Network"/>
      <sheetName val="2.3 Mapping Backup Servers"/>
      <sheetName val="2.4 Mapping CyberSoftware Infra"/>
      <sheetName val="2.5 Mapping External services"/>
      <sheetName val="2.6 Mapping Travel"/>
      <sheetName val="2.7 Mapping Non Cyber"/>
      <sheetName val="3.1 Electricity mix"/>
      <sheetName val="3.2 Emission Factors"/>
      <sheetName val="3.3 Assumptions"/>
      <sheetName val="4.1 Dashboard_Control"/>
      <sheetName val="4.2 Dashboard_Topic"/>
      <sheetName val="4.3 Dashboard_Category"/>
      <sheetName val="5.1 Action Plan"/>
    </sheetNames>
    <sheetDataSet>
      <sheetData sheetId="0"/>
      <sheetData sheetId="1"/>
      <sheetData sheetId="2"/>
      <sheetData sheetId="3">
        <row r="12">
          <cell r="D12">
            <v>0.47659000000000001</v>
          </cell>
        </row>
        <row r="13">
          <cell r="D13">
            <v>0.37575000000000003</v>
          </cell>
        </row>
      </sheetData>
      <sheetData sheetId="4"/>
      <sheetData sheetId="5"/>
      <sheetData sheetId="6"/>
      <sheetData sheetId="7"/>
      <sheetData sheetId="8"/>
      <sheetData sheetId="9"/>
      <sheetData sheetId="10"/>
      <sheetData sheetId="11">
        <row r="12">
          <cell r="C12">
            <v>9.5868855000000011</v>
          </cell>
        </row>
        <row r="13">
          <cell r="C13">
            <v>14.070826891666666</v>
          </cell>
        </row>
      </sheetData>
      <sheetData sheetId="12">
        <row r="12">
          <cell r="C12">
            <v>27.451311839999995</v>
          </cell>
        </row>
        <row r="13">
          <cell r="C13">
            <v>22.987971428571431</v>
          </cell>
        </row>
      </sheetData>
      <sheetData sheetId="13">
        <row r="12">
          <cell r="C12">
            <v>6.4138688906399999</v>
          </cell>
        </row>
        <row r="13">
          <cell r="C13">
            <v>12.723155555555556</v>
          </cell>
        </row>
      </sheetData>
      <sheetData sheetId="14">
        <row r="12">
          <cell r="C12">
            <v>9.4553667676800011</v>
          </cell>
        </row>
        <row r="13">
          <cell r="C13">
            <v>4424.5835574042821</v>
          </cell>
        </row>
      </sheetData>
      <sheetData sheetId="15">
        <row r="12">
          <cell r="C12">
            <v>0</v>
          </cell>
        </row>
        <row r="13">
          <cell r="C13">
            <v>391.38189693842082</v>
          </cell>
        </row>
      </sheetData>
      <sheetData sheetId="16">
        <row r="12">
          <cell r="C12">
            <v>0</v>
          </cell>
        </row>
        <row r="13">
          <cell r="C13">
            <v>385.24667001999995</v>
          </cell>
        </row>
      </sheetData>
      <sheetData sheetId="17">
        <row r="12">
          <cell r="C12">
            <v>16.915796818000004</v>
          </cell>
        </row>
        <row r="13">
          <cell r="C13">
            <v>16.161091257333332</v>
          </cell>
        </row>
      </sheetData>
      <sheetData sheetId="18"/>
      <sheetData sheetId="19"/>
      <sheetData sheetId="20"/>
      <sheetData sheetId="21">
        <row r="1">
          <cell r="B1">
            <v>5336.9783993121509</v>
          </cell>
        </row>
        <row r="2">
          <cell r="B2">
            <v>69.823229816320008</v>
          </cell>
        </row>
        <row r="3">
          <cell r="B3">
            <v>5267.1551694958298</v>
          </cell>
        </row>
      </sheetData>
      <sheetData sheetId="22"/>
      <sheetData sheetId="23"/>
      <sheetData sheetId="2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37C7AB1-BB3B-47CD-B468-3B6D4FA8CA7A}" name="Method_NIST_Referential15" displayName="Method_NIST_Referential15" ref="I6:K76" totalsRowShown="0" headerRowDxfId="361" headerRowBorderDxfId="360" tableBorderDxfId="359" totalsRowBorderDxfId="358">
  <autoFilter ref="I6:K76" xr:uid="{237C7AB1-BB3B-47CD-B468-3B6D4FA8CA7A}"/>
  <tableColumns count="3">
    <tableColumn id="1" xr3:uid="{F0EEC91B-350B-4034-80C1-7E0F86A056D6}" name="Short ID" dataDxfId="357"/>
    <tableColumn id="2" xr3:uid="{D93A1471-8AB2-422E-8C49-1B6175300D0C}" name="Topic" dataDxfId="356"/>
    <tableColumn id="3" xr3:uid="{5CAE9136-6CC9-450F-B398-F05502FF0A10}" name="Simplified requirement" dataDxfId="355"/>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D14BEB-43D7-4BBC-B6E3-B6530C5B7B5D}" name="Tableau2" displayName="Tableau2" ref="B37:J107" totalsRowShown="0" headerRowDxfId="354" dataDxfId="352" headerRowBorderDxfId="353" tableBorderDxfId="351" totalsRowBorderDxfId="350">
  <autoFilter ref="B37:J107" xr:uid="{CED14BEB-43D7-4BBC-B6E3-B6530C5B7B5D}"/>
  <tableColumns count="9">
    <tableColumn id="1" xr3:uid="{CE43D602-8080-4B25-92B9-B077B47A9F6B}" name="NIST Control" dataDxfId="349"/>
    <tableColumn id="2" xr3:uid="{35E506FA-F626-41DB-ACC0-1248ED11AF49}" name="Topic" dataDxfId="348"/>
    <tableColumn id="3" xr3:uid="{35FB8172-280F-4CD7-8ECF-41E3859D7722}" name="Simplified requierment" dataDxfId="347"/>
    <tableColumn id="4" xr3:uid="{A0899C59-B862-4002-B5C2-A7D253156DC6}" name="In charge of collection" dataDxfId="346"/>
    <tableColumn id="5" xr3:uid="{D65E2167-F580-4CB8-A21D-645496C74CBE}" name="In charge of collection2" dataDxfId="345"/>
    <tableColumn id="6" xr3:uid="{47D8E163-6996-4889-BC45-22837EAD2CAF}" name="In charge of collection3" dataDxfId="344"/>
    <tableColumn id="7" xr3:uid="{4E3B0D63-5BD1-4FF0-95F0-AE84C053B005}" name="In charge of collection4" dataDxfId="343"/>
    <tableColumn id="8" xr3:uid="{B1236159-275D-420D-B42A-9CC0A83C17E5}" name="Progress %" dataDxfId="342"/>
    <tableColumn id="9" xr3:uid="{B792B9B4-7542-4901-985B-AA890BE1E673}" name="Comment" dataDxfId="341"/>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7E048F2-1A5C-4D56-B69A-FE04291867E5}" name="Follow_Up_Category" displayName="Follow_Up_Category" ref="B12:H30" totalsRowShown="0" headerRowDxfId="340" headerRowBorderDxfId="339" tableBorderDxfId="338" totalsRowBorderDxfId="337">
  <autoFilter ref="B12:H30" xr:uid="{E7E048F2-1A5C-4D56-B69A-FE04291867E5}"/>
  <tableColumns count="7">
    <tableColumn id="1" xr3:uid="{AF72865C-1723-4076-B8F9-FC96E3D641C9}" name="Tabs" dataDxfId="336"/>
    <tableColumn id="2" xr3:uid="{92733EBE-027E-4C1E-8A8A-ED4327427BB1}" name="Sheets" dataDxfId="335"/>
    <tableColumn id="3" xr3:uid="{F5A93E87-5EFE-4318-80CB-F7F2D98F06B7}" name="Scope " dataDxfId="334"/>
    <tableColumn id="4" xr3:uid="{8640F3DD-83CC-4A31-BCA0-625D6BE9272D}" name="In charge of collection (entity X)" dataDxfId="333"/>
    <tableColumn id="5" xr3:uid="{C0F5E7EB-98AA-495E-81D0-A8910B267E35}" name="In charge of collection (entity Y)" dataDxfId="332"/>
    <tableColumn id="6" xr3:uid="{9CA88CE9-AB51-42EF-A2D6-0D8747A96318}" name="Progress %" dataDxfId="331"/>
    <tableColumn id="7" xr3:uid="{D6FDD593-E368-45CA-8E28-594417E8FFC1}" name="Comment" dataDxfId="330"/>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DB2B574-A6B4-4B69-A6B1-DC8E2B760EB6}" name="Staff_Location_Global" displayName="Staff_Location_Global" ref="B13:C17" totalsRowShown="0" headerRowDxfId="329" headerRowBorderDxfId="328" tableBorderDxfId="327" totalsRowBorderDxfId="326">
  <autoFilter ref="B13:C17" xr:uid="{8DB2B574-A6B4-4B69-A6B1-DC8E2B760EB6}"/>
  <tableColumns count="2">
    <tableColumn id="1" xr3:uid="{E3596E54-AC49-4A28-B86B-CEC182987E35}" name="Country" dataDxfId="325"/>
    <tableColumn id="2" xr3:uid="{03DE69C9-A943-4BF3-B848-F3A4D4965781}" name="% or number of internals in this country" dataDxfId="324"/>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B50E0E5E-C9CA-4A6A-91CA-D9D14CBFDA33}" name="Staff_Location_Cyber" displayName="Staff_Location_Cyber" ref="B24:C28" totalsRowShown="0" headerRowDxfId="323" dataDxfId="321" headerRowBorderDxfId="322" tableBorderDxfId="320" totalsRowBorderDxfId="319">
  <autoFilter ref="B24:C28" xr:uid="{B50E0E5E-C9CA-4A6A-91CA-D9D14CBFDA33}"/>
  <tableColumns count="2">
    <tableColumn id="1" xr3:uid="{6D69FDFA-32AB-455B-8CEE-AB2D81C49E4E}" name="Country" dataDxfId="318"/>
    <tableColumn id="2" xr3:uid="{B7F0D7C8-BA54-4725-847A-585BC99E7200}" name="% or number of internals in this country" dataDxfId="31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D5E05BE0-45E8-4503-90DE-B3CD8931759F}" name="DC_Map" displayName="DC_Map" ref="B13:H16" totalsRowShown="0" headerRowDxfId="316" dataDxfId="314" headerRowBorderDxfId="315" tableBorderDxfId="313" totalsRowBorderDxfId="312">
  <autoFilter ref="B13:H16" xr:uid="{8DB2B574-A6B4-4B69-A6B1-DC8E2B760EB6}"/>
  <tableColumns count="7">
    <tableColumn id="1" xr3:uid="{57542B5D-7C2B-4953-B67D-42429D8F8113}" name="ID of data center" dataDxfId="311"/>
    <tableColumn id="2" xr3:uid="{6446EC89-E32F-498E-B768-F9D6F3C13962}" name="Location" dataDxfId="310"/>
    <tableColumn id="3" xr3:uid="{258F7982-66DC-48B7-A4AA-00AEB1E2B3D6}" name="PUE" dataDxfId="309"/>
    <tableColumn id="4" xr3:uid="{93869DE9-C69D-46EB-BE7D-EE83D4A8A581}" name="Server lifespan in this DC" dataDxfId="308"/>
    <tableColumn id="5" xr3:uid="{E21AE0E9-A1E1-4C5A-8134-CAC30954C616}" name="Proxy lifespan in this DC" dataDxfId="307"/>
    <tableColumn id="6" xr3:uid="{764602AD-EE4E-49D3-B837-79CD6093A66C}" name="Firewall lifespan in this DC" dataDxfId="306"/>
    <tableColumn id="7" xr3:uid="{4C845016-7749-4569-A95A-FD39017CBAF0}" name="IPS-IDS lifespan in this DC" dataDxfId="305"/>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38FD372-162A-4006-ADDF-9863B233DC4E}" name="Devices_Workstation" displayName="Devices_Workstation" ref="B13:G16" totalsRowShown="0" headerRowDxfId="304" headerRowBorderDxfId="303" tableBorderDxfId="302">
  <autoFilter ref="B13:G16" xr:uid="{D38FD372-162A-4006-ADDF-9863B233DC4E}"/>
  <tableColumns count="6">
    <tableColumn id="3" xr3:uid="{AC4680A4-A730-47F7-965C-7DC4E2AA1004}" name="Scope" dataDxfId="301"/>
    <tableColumn id="2" xr3:uid="{4DC98743-CC1D-4AF8-B409-0C1322A34523}" name="Laptop quantity" dataDxfId="300"/>
    <tableColumn id="4" xr3:uid="{DC066833-C057-465D-AAAD-379A4568A529}" name="Laptop lifespan" dataDxfId="299"/>
    <tableColumn id="5" xr3:uid="{FAD0A925-7BCE-4016-BE53-1FDA8BB56573}" name="Desktop quantity" dataDxfId="298"/>
    <tableColumn id="6" xr3:uid="{585D4071-6674-4B77-90E3-2D6DFE305AEE}" name="Desktop lifespan" dataDxfId="297"/>
    <tableColumn id="1" xr3:uid="{E4F85C9A-C25B-4348-B373-F59BC3C80A2D}" name="Comment" dataDxfId="296"/>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DD056E13-1E48-45A4-9BDC-9ABC39D23DC6}" name="Tableau43940" displayName="Tableau43940" ref="B23:E24" totalsRowShown="0" headerRowDxfId="295" headerRowBorderDxfId="294" tableBorderDxfId="293">
  <autoFilter ref="B23:E24" xr:uid="{DD056E13-1E48-45A4-9BDC-9ABC39D23DC6}"/>
  <tableColumns count="4">
    <tableColumn id="3" xr3:uid="{78CF968C-9682-4581-B75E-022A69E2F4B5}" name="Scope" dataDxfId="292"/>
    <tableColumn id="4" xr3:uid="{63A54751-F348-4860-83DD-68A9BB3ACC1D}" name="Quantity " dataDxfId="291">
      <calculatedColumnFormula>1.1*(E14+C14)</calculatedColumnFormula>
    </tableColumn>
    <tableColumn id="5" xr3:uid="{E25B78AD-2C9A-4738-9A31-78618715F0D9}" name="Lifespan" dataDxfId="290"/>
    <tableColumn id="1" xr3:uid="{AB6F93DE-69B3-4458-B890-C7D0B5B87903}" name="Comment" dataDxfId="289"/>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3E4896F4-F1C7-449C-A474-76EF4CFC47B5}" name="Devices_Smartphones" displayName="Devices_Smartphones" ref="B29:E30" totalsRowShown="0" headerRowDxfId="288" headerRowBorderDxfId="287" tableBorderDxfId="286">
  <autoFilter ref="B29:E30" xr:uid="{3E4896F4-F1C7-449C-A474-76EF4CFC47B5}"/>
  <tableColumns count="4">
    <tableColumn id="3" xr3:uid="{4E91D5AC-E7F1-4E00-A67D-05365132D966}" name="Scope" dataDxfId="285"/>
    <tableColumn id="4" xr3:uid="{7449674D-E24B-4D24-97ED-B8DFCE445A25}" name="Quantity " dataDxfId="284"/>
    <tableColumn id="5" xr3:uid="{5E98D291-494D-4547-85E9-63D048F75FAF}" name="Lifespan" dataDxfId="283"/>
    <tableColumn id="1" xr3:uid="{ADB454F7-54EF-481F-B1D1-3F80EBC2E44B}" name="Comment" dataDxfId="282"/>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9D93CCB7-0CBC-4D17-BF5C-CDA28A9C4028}" name="Network_Proxy" displayName="Network_Proxy" ref="B13:G16" totalsRowShown="0" headerRowDxfId="281" headerRowBorderDxfId="280" tableBorderDxfId="279">
  <autoFilter ref="B13:G16" xr:uid="{D38FD372-162A-4006-ADDF-9863B233DC4E}"/>
  <tableColumns count="6">
    <tableColumn id="1" xr3:uid="{B52CE7AF-C7F1-4213-B99A-5109B8168FD7}" name="ID of data center" dataDxfId="278"/>
    <tableColumn id="14" xr3:uid="{D4787926-C0BD-469F-903B-6B210FA5E5E3}" name="PUE" dataDxfId="277">
      <calculatedColumnFormula>IFERROR(_xlfn.XLOOKUP(Network_Proxy[[#This Row],[ID of data center]],DC_Map[ID of data center],DC_Map[PUE]),"")</calculatedColumnFormula>
    </tableColumn>
    <tableColumn id="4" xr3:uid="{7A4802C6-8751-4F4B-95F3-51B998AB5F11}" name="Quantity of proxy" dataDxfId="276"/>
    <tableColumn id="5" xr3:uid="{C4DF0C9C-9668-48AD-8FEC-DCD506E916FC}" name="Lifespan" dataDxfId="275">
      <calculatedColumnFormula>IFERROR(_xlfn.XLOOKUP(Network_Proxy[[#This Row],[ID of data center]],DC_Map[ID of data center],DC_Map[Proxy lifespan in this DC]),"")</calculatedColumnFormula>
    </tableColumn>
    <tableColumn id="2" xr3:uid="{C1B96E9C-CDCB-42B5-A701-99B18088A7D5}" name="Location" dataDxfId="274">
      <calculatedColumnFormula>IFERROR(_xlfn.XLOOKUP(Network_Proxy[[#This Row],[ID of data center]],DC_Map[ID of data center],DC_Map[Location]),"")</calculatedColumnFormula>
    </tableColumn>
    <tableColumn id="3" xr3:uid="{588242F0-BF34-4A13-AA33-3EF0B2A3A2FA}" name="Comment" dataDxfId="273"/>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1EC872A-90A8-4632-B8BF-E1671138B29E}" name="Network_Firewall" displayName="Network_Firewall" ref="B23:G26" totalsRowShown="0" headerRowDxfId="272" dataDxfId="271" tableBorderDxfId="270">
  <autoFilter ref="B23:G26" xr:uid="{11EC872A-90A8-4632-B8BF-E1671138B29E}"/>
  <tableColumns count="6">
    <tableColumn id="1" xr3:uid="{3392C951-D7EE-4FF9-A9B4-4F8A44C2E3E5}" name="ID of data center" dataDxfId="269"/>
    <tableColumn id="2" xr3:uid="{BDB62221-6DAF-4477-B920-E41FC68DD474}" name="PUE" dataDxfId="268">
      <calculatedColumnFormula>IFERROR(_xlfn.XLOOKUP(Network_Firewall[[#This Row],[ID of data center]],DC_Map[ID of data center],DC_Map[PUE]),"")</calculatedColumnFormula>
    </tableColumn>
    <tableColumn id="3" xr3:uid="{EAC4833D-CD7A-40F4-AC11-C68797467944}" name="Quantity of firewall/WAF" dataDxfId="267"/>
    <tableColumn id="4" xr3:uid="{2B27B8B9-D49D-4F2E-978D-1213C858CB74}" name="Lifespan" dataDxfId="266">
      <calculatedColumnFormula>IFERROR(_xlfn.XLOOKUP(Network_Firewall[[#This Row],[ID of data center]],DC_Map[ID of data center],DC_Map[Firewall lifespan in this DC]),"")</calculatedColumnFormula>
    </tableColumn>
    <tableColumn id="5" xr3:uid="{CBFE14DC-02AA-40EF-9047-16AE521DDFB6}" name="Location" dataDxfId="265">
      <calculatedColumnFormula>IFERROR(_xlfn.XLOOKUP(Network_Firewall[[#This Row],[ID of data center]],DC_Map[ID of data center],DC_Map[Location]),"")</calculatedColumnFormula>
    </tableColumn>
    <tableColumn id="6" xr3:uid="{E561EC01-C8DB-4566-9097-5BA2C0FF3B7B}" name="Comment" dataDxfId="264"/>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126FF7F-428D-4E4B-B312-46994C6FD297}" name="Network_IPS_IDS" displayName="Network_IPS_IDS" ref="B31:G34" totalsRowShown="0" headerRowDxfId="263" dataDxfId="262" tableBorderDxfId="261">
  <autoFilter ref="B31:G34" xr:uid="{D126FF7F-428D-4E4B-B312-46994C6FD297}"/>
  <tableColumns count="6">
    <tableColumn id="1" xr3:uid="{AAF5975B-B757-4066-BD37-E938245BD07B}" name="ID of data center" dataDxfId="260"/>
    <tableColumn id="2" xr3:uid="{701A0E35-7C15-4466-8D1E-336D1B72C192}" name="PUE" dataDxfId="259">
      <calculatedColumnFormula>IFERROR(_xlfn.XLOOKUP(Network_IPS_IDS[[#This Row],[ID of data center]],DC_Map[ID of data center],DC_Map[PUE]),"")</calculatedColumnFormula>
    </tableColumn>
    <tableColumn id="3" xr3:uid="{21419BAA-5AB3-4F0A-8F4B-69B7612A7E78}" name="Quantity of IPS / IDS" dataDxfId="258"/>
    <tableColumn id="4" xr3:uid="{F1CA12C9-FEC3-490F-AFFC-E7530C881F01}" name="Lifespan" dataDxfId="257">
      <calculatedColumnFormula>IFERROR(_xlfn.XLOOKUP(Network_IPS_IDS[[#This Row],[ID of data center]],DC_Map[ID of data center],DC_Map[IPS-IDS lifespan in this DC]),"")</calculatedColumnFormula>
    </tableColumn>
    <tableColumn id="5" xr3:uid="{390A4E1F-5F54-4AF7-9ADF-7B384C7D8D11}" name="Location" dataDxfId="256">
      <calculatedColumnFormula>IFERROR(_xlfn.XLOOKUP(Network_IPS_IDS[[#This Row],[ID of data center]],DC_Map[ID of data center],DC_Map[Location]),"")</calculatedColumnFormula>
    </tableColumn>
    <tableColumn id="6" xr3:uid="{3DD90F7C-02D5-43DE-B74F-A094B45AEAF7}" name="Comment" dataDxfId="255"/>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7A48D93-19E7-4CF9-AC3B-BC13EC0A429A}" name="Servers_Backup" displayName="Servers_Backup" ref="B14:N25" totalsRowShown="0" headerRowDxfId="254" headerRowBorderDxfId="253" tableBorderDxfId="252">
  <autoFilter ref="B14:N25" xr:uid="{77A48D93-19E7-4CF9-AC3B-BC13EC0A429A}"/>
  <tableColumns count="13">
    <tableColumn id="17" xr3:uid="{75BBDB98-6113-48E1-84B9-D4567FDD1D0E}" name="ID of data center" dataDxfId="251"/>
    <tableColumn id="1" xr3:uid="{213E41F3-D763-45E0-8023-43E3D955E547}" name="ID of servers" dataDxfId="250"/>
    <tableColumn id="4" xr3:uid="{855EF9AE-8757-43A6-BE85-677DA00E392F}" name="Type of server (PROD,TEST)" dataDxfId="249"/>
    <tableColumn id="20" xr3:uid="{CC3CE875-5193-4AA7-9B51-3E62941EE301}" name="Cyber category" dataDxfId="248"/>
    <tableColumn id="21" xr3:uid="{A01219A8-ECE5-4A0E-AB49-9BBF9532243F}" name="Server lifespan" dataDxfId="247">
      <calculatedColumnFormula>IFERROR(_xlfn.XLOOKUP(Servers_Backup[[#This Row],[ID of data center]],DC_Map[ID of data center],DC_Map[Server lifespan in this DC]),"")</calculatedColumnFormula>
    </tableColumn>
    <tableColumn id="2" xr3:uid="{C0C5C527-CB16-4EAD-9E8B-615F2FD35168}" name="Server location " dataDxfId="246">
      <calculatedColumnFormula>IFERROR(_xlfn.XLOOKUP(Servers_Backup[[#This Row],[ID of data center]],DC_Map[ID of data center],DC_Map[Location]),"")</calculatedColumnFormula>
    </tableColumn>
    <tableColumn id="3" xr3:uid="{004CE5E5-ED59-4DEC-AC00-66B4D9B82FB0}" name="PUE" dataDxfId="245">
      <calculatedColumnFormula>IFERROR(_xlfn.XLOOKUP(Servers_Backup[[#This Row],[ID of data center]],DC_Map[ID of data center],DC_Map[PUE]),"")</calculatedColumnFormula>
    </tableColumn>
    <tableColumn id="15" xr3:uid="{021846A7-5F9A-475B-9928-9722970F53B1}" name="Physical servers (unit)" dataDxfId="244"/>
    <tableColumn id="5" xr3:uid="{A98AD027-995E-4131-B49C-A433848A5630}" name="Physical CPUs (unit)" dataDxfId="243"/>
    <tableColumn id="7" xr3:uid="{04A0F5E3-38AD-441E-82DF-BEBCEA30CDE1}" name="RAM (GB)" dataDxfId="242"/>
    <tableColumn id="8" xr3:uid="{E250EB7B-033B-4566-8872-1403F31BECA9}" name="HDD (Unit)" dataDxfId="241"/>
    <tableColumn id="10" xr3:uid="{076644E4-6261-4D72-BFF0-3060DC171875}" name="SSD (GB)" dataDxfId="240"/>
    <tableColumn id="22" xr3:uid="{41FDA6F1-F7B9-4365-B455-E3835F0AEC98}" name="Comment" dataDxfId="239"/>
  </tableColumns>
  <tableStyleInfo name="TableStyleLight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DD46C675-C8F4-4C79-ABC5-2CA76ED13B4C}" name="Solutions_On_Premise" displayName="Solutions_On_Premise" ref="B13:O24" totalsRowShown="0" headerRowDxfId="238" headerRowBorderDxfId="237" tableBorderDxfId="236">
  <autoFilter ref="B13:O24" xr:uid="{FA6E9567-4A2E-4274-A0CE-8347E41E1C08}"/>
  <tableColumns count="14">
    <tableColumn id="17" xr3:uid="{75198558-6CED-42CF-911E-2F2713069BA6}" name="ID of data center" dataDxfId="235"/>
    <tableColumn id="1" xr3:uid="{45D9F73D-D6E6-4CA2-A151-5E0E3B44509B}" name="ID of application" dataDxfId="234"/>
    <tableColumn id="11" xr3:uid="{376A9BE4-844B-461A-99E4-85C1BAF44C4F}" name="Name of application" dataDxfId="233"/>
    <tableColumn id="9" xr3:uid="{39528323-5FB2-4932-9047-32DF1C14137B}" name="Description of app" dataDxfId="232"/>
    <tableColumn id="21" xr3:uid="{784D5B1B-DF74-403D-90AB-D5BD7B75EFB7}" name="Server lifespan" dataDxfId="231">
      <calculatedColumnFormula>IFERROR(_xlfn.XLOOKUP(Solutions_On_Premise[[#This Row],[ID of data center]],DC_Map[ID of data center],DC_Map[Server lifespan in this DC]),"")</calculatedColumnFormula>
    </tableColumn>
    <tableColumn id="2" xr3:uid="{EAEC53B4-3DD0-45DA-AC4A-FE51CDF18465}" name="Server location " dataDxfId="230">
      <calculatedColumnFormula>IFERROR(_xlfn.XLOOKUP(Solutions_On_Premise[[#This Row],[ID of data center]],DC_Map[ID of data center],DC_Map[Location]),"")</calculatedColumnFormula>
    </tableColumn>
    <tableColumn id="3" xr3:uid="{E91CD4F8-913B-45C4-9CFE-5D516B0D6512}" name="PUE" dataDxfId="229">
      <calculatedColumnFormula>IFERROR(_xlfn.XLOOKUP(Solutions_On_Premise[[#This Row],[ID of data center]],DC_Map[ID of data center],DC_Map[PUE]),"")</calculatedColumnFormula>
    </tableColumn>
    <tableColumn id="15" xr3:uid="{B1E5F29A-8B05-4646-8C1A-7FD703C578F7}" name="Physical servers (unit)" dataDxfId="228"/>
    <tableColumn id="4" xr3:uid="{5F3AC42A-88B9-4C06-8EEE-648E5505EA1F}" name="vCPU (unit)" dataDxfId="227"/>
    <tableColumn id="5" xr3:uid="{302A7A13-02C4-46EB-972C-9E0A1FBB01CE}" name="Physical CPUs (unit)" dataDxfId="226"/>
    <tableColumn id="7" xr3:uid="{DEE2E961-7DBA-4550-8588-AA10176E241A}" name="RAM (GB)" dataDxfId="225"/>
    <tableColumn id="8" xr3:uid="{60BD7BC6-DED7-4E58-A195-62BD9DD36E13}" name="HDD (Unit)" dataDxfId="224"/>
    <tableColumn id="12" xr3:uid="{3FFA55C4-5D12-444C-9243-245698372894}" name="SSD (GB)" dataDxfId="223"/>
    <tableColumn id="22" xr3:uid="{5CB1A5AE-F9BA-42A4-B110-748CB1B2F2DF}" name="Comment" dataDxfId="222"/>
  </tableColumns>
  <tableStyleInfo name="TableStyleLight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61970345-7ED7-4727-9F59-5008CF7139D2}" name="Solutions_Cloud_ServerMethod" displayName="Solutions_Cloud_ServerMethod" ref="B40:O51" totalsRowShown="0" headerRowDxfId="221" headerRowBorderDxfId="220" tableBorderDxfId="219">
  <autoFilter ref="B40:O51" xr:uid="{61970345-7ED7-4727-9F59-5008CF7139D2}"/>
  <tableColumns count="14">
    <tableColumn id="17" xr3:uid="{A15B985A-2C25-4A26-9420-72825576FCA1}" name="ID of data center" dataDxfId="218"/>
    <tableColumn id="1" xr3:uid="{760C540D-1BB4-4063-AB5E-366B590F9F3B}" name="ID of application" dataDxfId="217"/>
    <tableColumn id="11" xr3:uid="{877AFCFB-C3B4-498B-BDAE-3C479295B2E0}" name="Name of application" dataDxfId="216"/>
    <tableColumn id="9" xr3:uid="{11E3036E-966A-4975-AB22-C56C943833D9}" name="Description of app" dataDxfId="215"/>
    <tableColumn id="21" xr3:uid="{65564C62-47C2-4900-891D-B9F3ED462596}" name="Server lifespan" dataDxfId="214">
      <calculatedColumnFormula>IFERROR(_xlfn.XLOOKUP(Solutions_Cloud_ServerMethod[[#This Row],[ID of data center]],DC_Map[ID of data center],DC_Map[Server lifespan in this DC]),"")</calculatedColumnFormula>
    </tableColumn>
    <tableColumn id="2" xr3:uid="{74C46709-0E58-4F38-92B5-EB449596BF18}" name="Server location " dataDxfId="213">
      <calculatedColumnFormula>IFERROR(_xlfn.XLOOKUP(Solutions_Cloud_ServerMethod[[#This Row],[ID of data center]],DC_Map[ID of data center],DC_Map[Location]),"")</calculatedColumnFormula>
    </tableColumn>
    <tableColumn id="3" xr3:uid="{3176B88B-1DAA-4359-A326-C3712F2C97DD}" name="PUE" dataDxfId="212">
      <calculatedColumnFormula>IFERROR(_xlfn.XLOOKUP(Solutions_Cloud_ServerMethod[[#This Row],[ID of data center]],DC_Map[ID of data center],DC_Map[PUE]),"")</calculatedColumnFormula>
    </tableColumn>
    <tableColumn id="15" xr3:uid="{D6B3C2C3-5D40-432F-A0E3-54AE506F9ABE}" name="Physical servers (unit)" dataDxfId="211"/>
    <tableColumn id="4" xr3:uid="{50D46279-EBBA-4172-B3B5-68B1BCAD9EF3}" name="vCPU (unit)" dataDxfId="210"/>
    <tableColumn id="5" xr3:uid="{06746AA3-E413-432C-8C8E-7D6C1BF99E9D}" name="Physical CPUs (unit)" dataDxfId="209"/>
    <tableColumn id="7" xr3:uid="{0FDB58D4-74D6-4364-98E4-90C49EEF2500}" name="RAM (GB)" dataDxfId="208"/>
    <tableColumn id="8" xr3:uid="{AFF04BD3-E79A-44DD-972E-7AF3AC21E160}" name="HDD (Unit)" dataDxfId="207"/>
    <tableColumn id="6" xr3:uid="{D9C264E6-8CE6-4E7F-A5D5-4BDC46090AA9}" name="SSD (GB)" dataDxfId="206"/>
    <tableColumn id="22" xr3:uid="{C3434D22-EECC-4867-97E2-251F14D45926}" name="Comment" dataDxfId="205"/>
  </tableColumns>
  <tableStyleInfo name="TableStyleLight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48682E58-B4F8-410C-A442-5D0F5108BDED}" name="Solutions_Cloud_CostMethod" displayName="Solutions_Cloud_CostMethod" ref="B60:F71" totalsRowShown="0" headerRowDxfId="204" headerRowBorderDxfId="203" tableBorderDxfId="202">
  <autoFilter ref="B60:F71" xr:uid="{48682E58-B4F8-410C-A442-5D0F5108BDED}"/>
  <tableColumns count="5">
    <tableColumn id="1" xr3:uid="{22CCFC88-DF6E-46E7-A242-E910F958D792}" name="ID of application" dataDxfId="201"/>
    <tableColumn id="11" xr3:uid="{0FCE2D19-4AA7-4EF9-8E82-AA600A89AA60}" name="Name of application" dataDxfId="200"/>
    <tableColumn id="6" xr3:uid="{391B0D73-010D-4341-99E3-2BA4EC99A2B8}" name="Description of app" dataDxfId="199"/>
    <tableColumn id="10" xr3:uid="{3429DE39-C460-4321-8A0F-52ADDDA8D177}" name="Yearly cost (k€)" dataDxfId="198"/>
    <tableColumn id="22" xr3:uid="{CDA86303-3A5C-4C83-9C75-41EAEE72A711}" name="Comment" dataDxfId="197"/>
  </tableColumns>
  <tableStyleInfo name="TableStyleLight8"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F0D8ED-E84D-4824-88E0-4A35B21DE46E}" name="External_TM" displayName="External_TM" ref="B12:I17" totalsRowShown="0" headerRowBorderDxfId="196" tableBorderDxfId="195" totalsRowBorderDxfId="194">
  <autoFilter ref="B12:I17" xr:uid="{E5F0D8ED-E84D-4824-88E0-4A35B21DE46E}"/>
  <tableColumns count="8">
    <tableColumn id="5" xr3:uid="{4EBB1D86-1718-40C7-987B-4464ED62DFC9}" name="Type of service" dataDxfId="193"/>
    <tableColumn id="1" xr3:uid="{D7E1D389-BEE1-4EB3-9206-ADD2B6CCFD63}" name="ID of service" dataDxfId="192"/>
    <tableColumn id="7" xr3:uid="{BBC94400-479E-422A-88C2-F3906DFD8EAD}" name="Name of service" dataDxfId="191"/>
    <tableColumn id="4" xr3:uid="{2872139E-5749-4374-B7CD-01CE927FB00F}" name="Description" dataDxfId="190"/>
    <tableColumn id="6" xr3:uid="{D814BCD9-00F7-462F-99E8-F03AC1B42BAD}" name="Provider of service" dataDxfId="189"/>
    <tableColumn id="2" xr3:uid="{C34069A0-1626-4605-A0E6-C8B592F7D0E3}" name="T&amp;M (in FTE)" dataDxfId="188"/>
    <tableColumn id="11" xr3:uid="{15419F19-52B8-42B2-8385-6902BC4870D0}" name="Yearly fixed Price (in k€ EXCL. TAX)" dataDxfId="187"/>
    <tableColumn id="3" xr3:uid="{65B5FEB7-31FD-49F6-92A0-B5C38DF0C3B2}" name="Comment" dataDxfId="186"/>
  </tableColumns>
  <tableStyleInfo name="TableStyleLight8"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641A5BDD-5011-41EF-B7A3-AD209EAAE4EA}" name="External_Fixed_Prices" displayName="External_Fixed_Prices" ref="B23:H28" totalsRowShown="0" headerRowBorderDxfId="185" tableBorderDxfId="184" totalsRowBorderDxfId="183">
  <autoFilter ref="B23:H28" xr:uid="{641A5BDD-5011-41EF-B7A3-AD209EAAE4EA}"/>
  <tableColumns count="7">
    <tableColumn id="5" xr3:uid="{6238162B-E74B-425F-99C6-61C27537F7FD}" name="Type of service" dataDxfId="182"/>
    <tableColumn id="1" xr3:uid="{46154D1D-DECF-4526-A81D-2E3DC6FC4018}" name="ID of service" dataDxfId="181"/>
    <tableColumn id="7" xr3:uid="{08ABEA77-002A-4645-8742-3179ED65315F}" name="Name of service" dataDxfId="180"/>
    <tableColumn id="4" xr3:uid="{CD950980-D19C-40D1-B09C-4626DE0E4D30}" name="Description" dataDxfId="179"/>
    <tableColumn id="6" xr3:uid="{4F5C2BA7-51E3-4C78-AF8D-79C4CB96F70E}" name="Provider of service" dataDxfId="178"/>
    <tableColumn id="3" xr3:uid="{23B24F25-BE15-418E-904A-0CC6DEFFB03A}" name="Yearly fixed Price (in k€ EXCL. TAX)" dataDxfId="177"/>
    <tableColumn id="11" xr3:uid="{31CB38B1-7532-41DB-A596-06BB24F380C5}" name="Comment" dataDxfId="176"/>
  </tableColumns>
  <tableStyleInfo name="TableStyleLight8"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90AE1DFB-6516-40F1-8D96-C99E48AAD010}" name="Travel" displayName="Travel" ref="B12:D15" totalsRowShown="0" headerRowBorderDxfId="175" tableBorderDxfId="174" totalsRowBorderDxfId="173">
  <autoFilter ref="B12:D15" xr:uid="{E5F0D8ED-E84D-4824-88E0-4A35B21DE46E}"/>
  <tableColumns count="3">
    <tableColumn id="5" xr3:uid="{EBA3A4E6-AF77-4A63-A760-231C7B16EEDF}" name="Type of transportation" dataDxfId="172"/>
    <tableColumn id="1" xr3:uid="{05FFAEE0-D343-4B0C-8550-8FE250A52C69}" name="Number of km" dataDxfId="171"/>
    <tableColumn id="7" xr3:uid="{ECA0226A-547F-4BB4-8D6D-22A2CD2DA931}" name="Comment" dataDxfId="170"/>
  </tableColumns>
  <tableStyleInfo name="TableStyleLight8"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F012D2-8EDA-4DF1-AE63-A32967C1CC98}" name="Non_Cyber_Servers" displayName="Non_Cyber_Servers" ref="B28:K38" totalsRowShown="0" headerRowDxfId="169" headerRowBorderDxfId="168" tableBorderDxfId="167">
  <autoFilter ref="B28:K38" xr:uid="{3C125125-4736-4B64-A2A5-CE3BFE064F16}"/>
  <tableColumns count="10">
    <tableColumn id="1" xr3:uid="{776BB032-A789-496E-A7B3-CEE3917FBC2A}" name="ID of data center" dataDxfId="166"/>
    <tableColumn id="11" xr3:uid="{77D68352-1803-4C74-8AD3-3ED5A4F3C576}" name="Model of server" dataDxfId="165"/>
    <tableColumn id="10" xr3:uid="{A0B2B29B-B565-4D6A-BAEE-D7D9D791CE4A}" name="Type of server (PROD,TEST)" dataDxfId="164"/>
    <tableColumn id="4" xr3:uid="{93B4C343-02DD-43BB-9FDD-888CC06B01BA}" name="Server lifespan" dataDxfId="163">
      <calculatedColumnFormula>IFERROR(_xlfn.XLOOKUP(Non_Cyber_Servers[[#This Row],[ID of data center]],DC_Map[ID of data center],DC_Map[Server lifespan in this DC]),"")</calculatedColumnFormula>
    </tableColumn>
    <tableColumn id="2" xr3:uid="{D4BF83E9-026C-438D-AA47-6D968D53D170}" name="Server location " dataDxfId="162">
      <calculatedColumnFormula>IFERROR(_xlfn.XLOOKUP(Non_Cyber_Servers[[#This Row],[ID of data center]],DC_Map[ID of data center],DC_Map[Location]),"")</calculatedColumnFormula>
    </tableColumn>
    <tableColumn id="3" xr3:uid="{2DE43A05-72F6-4755-AA56-92D7181EE137}" name="PUE" dataDxfId="161">
      <calculatedColumnFormula>IFERROR(_xlfn.XLOOKUP(Non_Cyber_Servers[[#This Row],[ID of data center]],DC_Map[ID of data center],DC_Map[PUE]),"")</calculatedColumnFormula>
    </tableColumn>
    <tableColumn id="15" xr3:uid="{C1732735-9CC8-4B14-94F6-656D5191E66E}" name="Physical servers (unit)" dataDxfId="160"/>
    <tableColumn id="6" xr3:uid="{48C960C1-E8DF-4D38-BBC1-41AF35289D49}" name="Physical CPU (unit)" dataDxfId="159"/>
    <tableColumn id="7" xr3:uid="{A7ECB95D-09E8-4955-B640-700D06265CF1}" name="RAM (GB)" dataDxfId="158"/>
    <tableColumn id="5" xr3:uid="{1E7F3A42-BCF2-42E7-B7D7-3AC4D62479D1}" name="Comment" dataDxfId="157"/>
  </tableColumns>
  <tableStyleInfo name="TableStyleLight8"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26566C4-5490-48AB-B495-98CFFD733E90}" name="Non_Cyber_Workstation_Laptop" displayName="Non_Cyber_Workstation_Laptop" ref="B13:G16" totalsRowShown="0" headerRowDxfId="156" headerRowBorderDxfId="155" tableBorderDxfId="154">
  <autoFilter ref="B13:G16" xr:uid="{EF9A4EAA-BAD4-4715-9127-31C87A374CFC}"/>
  <tableColumns count="6">
    <tableColumn id="3" xr3:uid="{62EC81EA-5C17-469E-AA3B-037D6455AEC9}" name="Scope" dataDxfId="153"/>
    <tableColumn id="4" xr3:uid="{CF8D6B6F-D25C-424F-8B5D-FA2B25AE365F}" name="Laptop quantity" dataDxfId="152"/>
    <tableColumn id="5" xr3:uid="{51645C85-E3C7-4ADC-B502-15C52B084E2A}" name="Laptop lifespan" dataDxfId="151"/>
    <tableColumn id="2" xr3:uid="{E9807D5C-0AF4-4F9B-96E8-9493681607EB}" name="Desktop quantity" dataDxfId="150"/>
    <tableColumn id="1" xr3:uid="{20A67B73-868B-447D-9B00-978DE53B311A}" name="Desktop lifespan" dataDxfId="149"/>
    <tableColumn id="6" xr3:uid="{BE780B57-889C-4A85-89BB-DCFE592A05FB}" name="Comment" dataDxfId="148"/>
  </tableColumns>
  <tableStyleInfo name="TableStyleLight8"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D78DEED-BF9E-45A3-A6AA-3DCD314FE141}" name="Non_Cyber_Group_VDI45" displayName="Non_Cyber_Group_VDI45" ref="B20:D22" totalsRowShown="0" headerRowDxfId="147" headerRowBorderDxfId="146" tableBorderDxfId="145">
  <autoFilter ref="B20:D22" xr:uid="{F60B6C54-6BD7-4A48-8377-D922CF1A8BD8}"/>
  <tableColumns count="3">
    <tableColumn id="3" xr3:uid="{4D517F1F-9CBC-442D-9C68-A48D2288C250}" name="Scope" dataDxfId="144"/>
    <tableColumn id="4" xr3:uid="{E11C2F26-20A6-4848-9517-E03DA8214ACD}" name="Quantity " dataDxfId="143"/>
    <tableColumn id="2" xr3:uid="{04419803-29D7-413B-BBC9-64B4E7E40B9B}" name="Comment" dataDxfId="142"/>
  </tableColumns>
  <tableStyleInfo name="TableStyleLight8"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82852A1C-1A91-4115-9FF6-46DBE2319D7C}" name="Mapping_Devices_Workstation_Laptop" displayName="Mapping_Devices_Workstation_Laptop" ref="B10:D13" totalsRowShown="0" headerRowDxfId="141" headerRowBorderDxfId="140" tableBorderDxfId="139">
  <autoFilter ref="B10:D13" xr:uid="{D38FD372-162A-4006-ADDF-9863B233DC4E}"/>
  <tableColumns count="3">
    <tableColumn id="3" xr3:uid="{9A6537E8-E488-4884-933F-3F8F53C1DBC0}" name="Scope" dataDxfId="138"/>
    <tableColumn id="4" xr3:uid="{6FCDB31B-76DF-4522-A9B9-7DE7A614290D}" name="Internal referential" dataDxfId="137"/>
    <tableColumn id="5" xr3:uid="{2783A1DA-04DB-4338-9796-35445082A751}" name="NIST Control" dataDxfId="136"/>
  </tableColumns>
  <tableStyleInfo name="TableStyleLight8"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E9CE016-9D3D-46E3-82AA-2D43397D8BE8}" name="Mapping_Devices_Screens" displayName="Mapping_Devices_Screens" ref="B17:D18" totalsRowShown="0" headerRowDxfId="135" headerRowBorderDxfId="134" tableBorderDxfId="133">
  <autoFilter ref="B17:D18" xr:uid="{DD056E13-1E48-45A4-9BDC-9ABC39D23DC6}"/>
  <tableColumns count="3">
    <tableColumn id="3" xr3:uid="{CD6C65CC-9D29-4323-AE4E-050335F6B139}" name="Scope" dataDxfId="132"/>
    <tableColumn id="4" xr3:uid="{FC0EC77A-6142-4B6A-9414-5D807D6BDB71}" name="Internal referential" dataDxfId="131"/>
    <tableColumn id="5" xr3:uid="{00D99CC2-6427-46FF-AB99-875BFBA1095C}" name="NIST Control" dataDxfId="130"/>
  </tableColumns>
  <tableStyleInfo name="TableStyleLight8"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B8AC4009-C06C-4028-8D93-767F1BC33536}" name="Mapping_Devices_Smartphone" displayName="Mapping_Devices_Smartphone" ref="B22:D23" totalsRowShown="0" headerRowDxfId="129" headerRowBorderDxfId="128" tableBorderDxfId="127">
  <autoFilter ref="B22:D23" xr:uid="{3E4896F4-F1C7-449C-A474-76EF4CFC47B5}"/>
  <tableColumns count="3">
    <tableColumn id="3" xr3:uid="{81F33FD4-1EC7-4357-BFF6-8D36A8AF55CA}" name="Scope" dataDxfId="126"/>
    <tableColumn id="4" xr3:uid="{5E2CE5FD-F977-4383-8E62-6142E14A4329}" name="Internal referential" dataDxfId="125"/>
    <tableColumn id="5" xr3:uid="{7D022625-AC11-46CC-B88A-AA8BFE3F2789}" name="NIST Control" dataDxfId="124"/>
  </tableColumns>
  <tableStyleInfo name="TableStyleLight8"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A1688FE3-244D-4DB2-80E4-BE4D9DB37F32}" name="Mapping_Appliance" displayName="Mapping_Appliance" ref="B12:D15" totalsRowShown="0" headerRowDxfId="123" headerRowBorderDxfId="122" tableBorderDxfId="121">
  <autoFilter ref="B12:D15" xr:uid="{D38FD372-162A-4006-ADDF-9863B233DC4E}"/>
  <tableColumns count="3">
    <tableColumn id="3" xr3:uid="{6F9B2810-3549-4663-8E4E-D42535C07C3B}" name="Scope" dataDxfId="120"/>
    <tableColumn id="4" xr3:uid="{55520CF4-9DE6-4857-8CFD-BAB8C6AA631C}" name="Internal referential" dataDxfId="119"/>
    <tableColumn id="5" xr3:uid="{572AF491-E9F9-4994-9044-91BBE6CAFC07}" name="NIST Control" dataDxfId="118"/>
  </tableColumns>
  <tableStyleInfo name="TableStyleLight8"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1597220F-C221-442B-953C-40559A850AA6}" name="Mapping_Servers_Backup" displayName="Mapping_Servers_Backup" ref="B12:D14" totalsRowShown="0" headerRowDxfId="117" headerRowBorderDxfId="116" tableBorderDxfId="115">
  <autoFilter ref="B12:D14" xr:uid="{1597220F-C221-442B-953C-40559A850AA6}"/>
  <tableColumns count="3">
    <tableColumn id="3" xr3:uid="{AEDD57AA-119B-4418-A685-A1F5678DED7E}" name="Scope" dataDxfId="114"/>
    <tableColumn id="4" xr3:uid="{483E28DA-33BC-43DD-AE48-6F1186BB3A2E}" name="Internal referential" dataDxfId="113"/>
    <tableColumn id="5" xr3:uid="{E48B0FB8-E4E9-47AE-BA7E-E729B1619E7B}" name="NIST Control" dataDxfId="112"/>
  </tableColumns>
  <tableStyleInfo name="TableStyleLight8"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13CA11B-AE57-41CF-807D-8F521C80AA03}" name="Mapping_Solutions_On_Premise" displayName="Mapping_Solutions_On_Premise" ref="B29:I99" totalsRowShown="0" headerRowDxfId="111" headerRowBorderDxfId="110" tableBorderDxfId="109" totalsRowBorderDxfId="108">
  <autoFilter ref="B29:I99" xr:uid="{113CA11B-AE57-41CF-807D-8F521C80AA03}"/>
  <tableColumns count="8">
    <tableColumn id="9" xr3:uid="{7CD8C283-D332-4080-920A-D13F5CC85A8C}" name="NIST Control" dataDxfId="107"/>
    <tableColumn id="1" xr3:uid="{3EDF7136-62CD-46DF-85E1-C4B06068B5EC}" name="Control description" dataDxfId="106">
      <calculatedColumnFormula>_xlfn.XLOOKUP(Mapping_Solutions_On_Premise[[#This Row],[NIST Control]],Method_NIST_Referential15[Short ID],Method_NIST_Referential15[Simplified requirement])</calculatedColumnFormula>
    </tableColumn>
    <tableColumn id="2" xr3:uid="{425E2534-84E8-4D15-B513-65538EC7A7D8}" name="Application ID" dataDxfId="105"/>
    <tableColumn id="8" xr3:uid="{357CCB49-218F-4231-93FA-02D31C59986E}" name="Application name" dataDxfId="104"/>
    <tableColumn id="5" xr3:uid="{FD5CB601-47D8-4D71-A25B-1018D8429EF5}" name="Application description" dataDxfId="103"/>
    <tableColumn id="4" xr3:uid="{76F13EF2-BEC3-45A4-A8BD-59598C432B90}" name="% of the app contributing to this NIST Control" dataDxfId="102"/>
    <tableColumn id="6" xr3:uid="{E014AA3C-184E-408C-9075-DA396DC63BCE}" name="Internal referential" dataDxfId="101"/>
    <tableColumn id="7" xr3:uid="{5C5F478E-F538-4ADB-940A-BBFFC9151568}" name="% of the app contributing to this internal referential" dataDxfId="100" dataCellStyle="Pourcentage"/>
  </tableColumns>
  <tableStyleInfo name="TableStyleLight8"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FF1C4F36-B5C0-4EB0-9647-0DCE24C0C93F}" name="Mapping_Solutions_Cloud" displayName="Mapping_Solutions_Cloud" ref="B104:I174" totalsRowShown="0" headerRowDxfId="99" headerRowBorderDxfId="98" tableBorderDxfId="97" totalsRowBorderDxfId="96">
  <autoFilter ref="B104:I174" xr:uid="{FF1C4F36-B5C0-4EB0-9647-0DCE24C0C93F}"/>
  <tableColumns count="8">
    <tableColumn id="9" xr3:uid="{9E80AF08-EB0A-43C8-91FE-935DC1BF3853}" name="NIST Control" dataDxfId="95"/>
    <tableColumn id="1" xr3:uid="{5DCA6B67-AC6A-4081-98A8-CB2FBF01B6A5}" name="Control description" dataDxfId="94">
      <calculatedColumnFormula>_xlfn.XLOOKUP(Mapping_Solutions_Cloud[[#This Row],[NIST Control]],Method_NIST_Referential15[Short ID],Method_NIST_Referential15[Simplified requirement])</calculatedColumnFormula>
    </tableColumn>
    <tableColumn id="2" xr3:uid="{94C7CA3A-1964-4249-8099-5E1AD1ED7F0C}" name="Application ID" dataDxfId="93"/>
    <tableColumn id="8" xr3:uid="{3772E6E5-BCEC-43B4-A04D-4ECFEF4E9F66}" name="Application name" dataDxfId="92"/>
    <tableColumn id="5" xr3:uid="{EAD3F2F3-B6E4-461E-8443-7C7E4987DB98}" name="Application description" dataDxfId="91"/>
    <tableColumn id="4" xr3:uid="{6179C576-DA69-4162-A25E-C54EF2D6C899}" name="% of the app contributing to this NIST Control" dataDxfId="90"/>
    <tableColumn id="6" xr3:uid="{9F129ECA-3E99-4C34-945B-6F525FA5F00C}" name="Internal referential" dataDxfId="89"/>
    <tableColumn id="7" xr3:uid="{16B3E717-3D35-40EB-A598-12930F124C55}" name="% of the app contributing to this internal referential" dataDxfId="88" dataCellStyle="Pourcentage"/>
  </tableColumns>
  <tableStyleInfo name="TableStyleLight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777E5B2-69DF-4653-A1B4-2991B401868B}" name="Solutions_Missing_Control_by_TOPIC" displayName="Solutions_Missing_Control_by_TOPIC" ref="B11:D25" totalsRowShown="0" dataDxfId="87">
  <autoFilter ref="B11:D25" xr:uid="{0777E5B2-69DF-4653-A1B4-2991B401868B}"/>
  <tableColumns count="3">
    <tableColumn id="1" xr3:uid="{8E2C887A-A014-4EB0-B890-86181032AB08}" name="NIST Topic" dataDxfId="86"/>
    <tableColumn id="2" xr3:uid="{5397C72A-3DF1-4B1F-8C2C-D6463768DEEC}" name="Missing control _ On prem solutions (ID and % requiered)" dataDxfId="85">
      <calculatedColumnFormula array="1">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calculatedColumnFormula>
    </tableColumn>
    <tableColumn id="3" xr3:uid="{499444C0-42CB-4F1A-8170-FAD0B62874EA}" name="Missing control _ Cloud solutions (ID and % requiered)" dataDxfId="84">
      <calculatedColumnFormula array="1">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calculatedColumnFormula>
    </tableColumn>
  </tableColumns>
  <tableStyleInfo name="TableStyleLight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5F771A4-9E99-4F5F-8CDD-418B8990EA3B}" name="Solutions_Missing_Control" displayName="Solutions_Missing_Control" ref="F11:H13" totalsRowShown="0" headerRowDxfId="83" dataDxfId="81" headerRowBorderDxfId="82" tableBorderDxfId="80">
  <autoFilter ref="F11:H13" xr:uid="{25F771A4-9E99-4F5F-8CDD-418B8990EA3B}"/>
  <tableColumns count="3">
    <tableColumn id="1" xr3:uid="{793E875B-36AC-4F99-ACEE-FB0763A7E31B}" name="Sheet" dataDxfId="79"/>
    <tableColumn id="2" xr3:uid="{63C6D404-B06E-4201-AE76-D0C7BE11F1C9}" name="Number unique control in the sheet" dataDxfId="78"/>
    <tableColumn id="3" xr3:uid="{D0D9F7F4-F671-4530-89D3-56B9BBAA8925}" name="Remark" dataDxfId="77">
      <calculatedColumnFormula>IF(G12&lt;70,"You should have 70 unique control","You have all controls")</calculatedColumnFormula>
    </tableColumn>
  </tableColumns>
  <tableStyleInfo name="TableStyleLight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843EB9C-5240-48A7-8F51-1B9210BD4196}" name="Mapping_Externals_TM" displayName="Mapping_Externals_TM" ref="B30:I100" totalsRowShown="0" headerRowDxfId="76" headerRowBorderDxfId="75" tableBorderDxfId="74" totalsRowBorderDxfId="73">
  <autoFilter ref="B30:I100" xr:uid="{A843EB9C-5240-48A7-8F51-1B9210BD4196}"/>
  <tableColumns count="8">
    <tableColumn id="9" xr3:uid="{39AAC559-44ED-4DA6-938F-DBF7F71647DB}" name="NIST Control" dataDxfId="72"/>
    <tableColumn id="1" xr3:uid="{1AEC9BEA-B751-4EF3-BCC6-3CB8D36A3397}" name="Control description" dataDxfId="71">
      <calculatedColumnFormula>_xlfn.XLOOKUP(Mapping_Externals_TM[[#This Row],[NIST Control]],Method_NIST_Referential15[Short ID],Method_NIST_Referential15[Simplified requirement])</calculatedColumnFormula>
    </tableColumn>
    <tableColumn id="2" xr3:uid="{4C0E4019-DAF1-4656-BFDF-56E8614D9B44}" name="Service ID" dataDxfId="70"/>
    <tableColumn id="8" xr3:uid="{455D7A14-87D1-4F49-AF94-8864CE951222}" name="Service name" dataDxfId="69"/>
    <tableColumn id="5" xr3:uid="{C6375D96-65FD-406C-AF0F-29A7F3398300}" name="Service description" dataDxfId="68"/>
    <tableColumn id="4" xr3:uid="{763BC817-2DB1-47B5-BD1D-56B742CD357F}" name="% of the service contributing to this NIST Control" dataDxfId="67"/>
    <tableColumn id="6" xr3:uid="{39E43E05-EB50-41DC-B038-DF704E753FC9}" name="Internal referential" dataDxfId="66"/>
    <tableColumn id="7" xr3:uid="{49789A95-3CB0-4A52-98FE-B97AA0BB87CE}" name="% of the app contributing to this internal referential" dataDxfId="65" dataCellStyle="Pourcentage"/>
  </tableColumns>
  <tableStyleInfo name="TableStyleLight8"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2B7792BC-CCF9-457A-9410-92BF879628F7}" name="Mapping_Externals_Fixed_Price" displayName="Mapping_Externals_Fixed_Price" ref="B104:I174" totalsRowShown="0" headerRowDxfId="64" headerRowBorderDxfId="63" tableBorderDxfId="62" totalsRowBorderDxfId="61">
  <autoFilter ref="B104:I174" xr:uid="{2B7792BC-CCF9-457A-9410-92BF879628F7}"/>
  <tableColumns count="8">
    <tableColumn id="9" xr3:uid="{09F200A1-B16F-4156-87A7-948C39356A86}" name="NIST Control" dataDxfId="60"/>
    <tableColumn id="1" xr3:uid="{339523AF-C17B-4205-BE48-1695AAC2488D}" name="Control description" dataDxfId="59">
      <calculatedColumnFormula>_xlfn.XLOOKUP(Mapping_Externals_Fixed_Price[[#This Row],[NIST Control]],Method_NIST_Referential15[Short ID],Method_NIST_Referential15[Simplified requirement])</calculatedColumnFormula>
    </tableColumn>
    <tableColumn id="2" xr3:uid="{674D0FF1-C994-46C8-9DA7-607737DB38A7}" name="Service ID" dataDxfId="58"/>
    <tableColumn id="8" xr3:uid="{CF2DA46C-924C-425C-8CD8-BBBED86763A7}" name="Service name" dataDxfId="57"/>
    <tableColumn id="5" xr3:uid="{2E4CA45C-183C-442D-A991-709C8CB29ECC}" name="Service description" dataDxfId="56"/>
    <tableColumn id="4" xr3:uid="{6092AF3D-A317-424E-BF6A-9BE07CD47A8C}" name="% of the service contributing to this NIST Control" dataDxfId="55"/>
    <tableColumn id="6" xr3:uid="{5E55ED83-3C01-4A58-9E83-FF88804E929C}" name="Internal referential" dataDxfId="54"/>
    <tableColumn id="7" xr3:uid="{9F3B2393-4574-482A-8B6E-B74B7490111F}" name="% of the app contributing to this internal referential" dataDxfId="53" dataCellStyle="Pourcentage"/>
  </tableColumns>
  <tableStyleInfo name="TableStyleLight8"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DD5D25-932B-4E9D-BED0-5C7E1CF2A8C0}" name="Services_Missing_Control_by_TOPIC" displayName="Services_Missing_Control_by_TOPIC" ref="B12:D26" totalsRowShown="0" dataDxfId="52">
  <autoFilter ref="B12:D26" xr:uid="{C7DD5D25-932B-4E9D-BED0-5C7E1CF2A8C0}"/>
  <tableColumns count="3">
    <tableColumn id="1" xr3:uid="{F37C8A3B-C7E4-4BB7-8088-E9F6B5F9F7FB}" name="NIST Topic" dataDxfId="51"/>
    <tableColumn id="2" xr3:uid="{EC8F4634-7980-4E64-93CD-36DEF3A215EE}" name="Missing control _ On prem solutions (ID and % requiered)" dataDxfId="50">
      <calculatedColumnFormula array="1">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calculatedColumnFormula>
    </tableColumn>
    <tableColumn id="3" xr3:uid="{4131CFE6-3AA2-4D49-B52B-F879FF03C357}" name="Missing control _ Cloud solutions (ID and % requiered)" dataDxfId="49">
      <calculatedColumnFormula array="1">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calculatedColumnFormula>
    </tableColumn>
  </tableColumns>
  <tableStyleInfo name="TableStyleLight8"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F397D84-1894-4570-A7C6-BE2BAFFA0B73}" name="Services_Missing_Control" displayName="Services_Missing_Control" ref="F12:H14" totalsRowShown="0" headerRowDxfId="48" dataDxfId="46" headerRowBorderDxfId="47" tableBorderDxfId="45">
  <autoFilter ref="F12:H14" xr:uid="{AF397D84-1894-4570-A7C6-BE2BAFFA0B73}"/>
  <tableColumns count="3">
    <tableColumn id="1" xr3:uid="{4E402FAA-B263-4788-A949-BE9413527F40}" name="Sheet" dataDxfId="44"/>
    <tableColumn id="2" xr3:uid="{1C9E97AF-F494-40BE-91F7-8DFE871F8748}" name="Number unique control in the sheet" dataDxfId="43"/>
    <tableColumn id="3" xr3:uid="{8744AA78-9115-4661-9ED3-D5664AD9088D}" name="Remark" dataDxfId="42">
      <calculatedColumnFormula>IF(G13&lt;70,"You should have 70 unique control","You have all controls")</calculatedColumnFormula>
    </tableColumn>
  </tableColumns>
  <tableStyleInfo name="TableStyleLight8"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E60D692-4930-429B-A9A1-E5CF1A655F88}" name="Mapping_Travel" displayName="Mapping_Travel" ref="B12:D15" totalsRowShown="0" headerRowBorderDxfId="41" tableBorderDxfId="40" totalsRowBorderDxfId="39">
  <autoFilter ref="B12:D15" xr:uid="{0E60D692-4930-429B-A9A1-E5CF1A655F88}"/>
  <tableColumns count="3">
    <tableColumn id="5" xr3:uid="{05E97A00-A395-4456-A09B-7FA2DEDAB66C}" name="Type of transportation" dataDxfId="38"/>
    <tableColumn id="1" xr3:uid="{B2A4F3E7-C9ED-4790-93E2-DCD6AAC46876}" name="Internal referential" dataDxfId="37"/>
    <tableColumn id="7" xr3:uid="{D94ACA17-28E0-4812-9C1C-69058F8EDEB1}" name="NIST Control" dataDxfId="36"/>
  </tableColumns>
  <tableStyleInfo name="TableStyleLight8"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770DED8F-A1BE-4507-AB0F-CB5A449F1FAA}" name="Mapping_Non_Cyber_Workstation_Laptop" displayName="Mapping_Non_Cyber_Workstation_Laptop" ref="B10:D15" totalsRowShown="0" headerRowDxfId="35" headerRowBorderDxfId="34" tableBorderDxfId="33">
  <autoFilter ref="B10:D15" xr:uid="{D38FD372-162A-4006-ADDF-9863B233DC4E}"/>
  <tableColumns count="3">
    <tableColumn id="3" xr3:uid="{B01527DF-FE86-441B-8C69-B2352691F840}" name="Scope" dataDxfId="32"/>
    <tableColumn id="4" xr3:uid="{BC096F67-7DF7-40E6-AD34-F3F2A111168E}" name="Internal referential" dataDxfId="31"/>
    <tableColumn id="5" xr3:uid="{B195D50C-64A4-488D-82B6-35DE9483D5A0}" name="NIST Control" dataDxfId="30"/>
  </tableColumns>
  <tableStyleInfo name="TableStyleLight8"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B737EC0-69F4-4380-9F47-A91C874E8553}" name="Mapping_Non_Cyber_VDI" displayName="Mapping_Non_Cyber_VDI" ref="B19:D21" totalsRowShown="0" headerRowDxfId="29" headerRowBorderDxfId="28" tableBorderDxfId="27">
  <autoFilter ref="B19:D21" xr:uid="{DD40D82B-EC22-4A09-8799-6E700DE782CA}"/>
  <tableColumns count="3">
    <tableColumn id="3" xr3:uid="{5E8623C3-DB81-4F19-8260-0CA383C05ECB}" name="Scope" dataDxfId="26"/>
    <tableColumn id="4" xr3:uid="{CAE293E2-D804-484B-B100-C2F8B4CFA87A}" name="Internal referential" dataDxfId="25"/>
    <tableColumn id="2" xr3:uid="{D5F6240B-9ABA-4AF9-B504-73DECBA702A2}" name="NIST Control" dataDxfId="24"/>
  </tableColumns>
  <tableStyleInfo name="TableStyleLight8"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4FC5479C-485B-42F1-9D64-A4F515432EEF}" name="Mapping_Non_Cyber_Servers" displayName="Mapping_Non_Cyber_Servers" ref="B26:D28" totalsRowShown="0" headerRowDxfId="23" headerRowBorderDxfId="22" tableBorderDxfId="21">
  <autoFilter ref="B26:D28" xr:uid="{166B7BC1-5877-4E70-955A-7B6D3CE7DCF6}"/>
  <tableColumns count="3">
    <tableColumn id="3" xr3:uid="{FF1D93C3-55F1-48DF-B838-24CBCCC1604F}" name="Scope" dataDxfId="20"/>
    <tableColumn id="4" xr3:uid="{095B1807-899A-4DF3-A5B1-7B44B47806DF}" name="Internal referential" dataDxfId="19"/>
    <tableColumn id="5" xr3:uid="{86DABC61-E866-44D2-A29C-B5EEA0FAB1CE}" name="NIST Control" dataDxfId="18"/>
  </tableColumns>
  <tableStyleInfo name="TableStyleLight8"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071A2E0-B96D-4AAB-9F00-D28DA1F37BFB}" name="Tableau11" displayName="Tableau11" ref="B10:C17" totalsRowShown="0" headerRowDxfId="17" headerRowBorderDxfId="16" tableBorderDxfId="15" totalsRowBorderDxfId="14">
  <autoFilter ref="B10:C17" xr:uid="{A071A2E0-B96D-4AAB-9F00-D28DA1F37BFB}"/>
  <tableColumns count="2">
    <tableColumn id="2" xr3:uid="{AB99D102-45DB-4206-8447-94BE8B0CCB6F}" name="Scope" dataDxfId="13"/>
    <tableColumn id="3" xr3:uid="{9C293775-B1A1-47B7-8CBE-513BF0C997E6}" name="Value" dataDxfId="12"/>
  </tableColumns>
  <tableStyleInfo name="TableStyleLight8"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8F18C20-2A1F-4C32-A4C7-2527F421C57F}" name="Mix_Energétique" displayName="Mix_Energétique" ref="B4:D144" totalsRowShown="0" headerRowDxfId="11" dataDxfId="10" tableBorderDxfId="9">
  <autoFilter ref="B4:D144" xr:uid="{0E6315BF-E54B-449C-BFAD-A0282335C124}"/>
  <sortState xmlns:xlrd2="http://schemas.microsoft.com/office/spreadsheetml/2017/richdata2" ref="B5:C144">
    <sortCondition ref="B4:B144"/>
  </sortState>
  <tableColumns count="3">
    <tableColumn id="1" xr3:uid="{1CB39945-370E-42FC-95E8-7028324A93AF}" name="Pays" dataDxfId="8"/>
    <tableColumn id="2" xr3:uid="{FFBBFAEC-CBE4-4989-A597-AE8BBD7F74F4}" name="kgCO2e / kWh" dataDxfId="7"/>
    <tableColumn id="3" xr3:uid="{A8625306-D6DF-48B4-A95D-5D3C73FB60D5}" name="Comment" dataDxfId="6"/>
  </tableColumns>
  <tableStyleInfo name="TableStyleMedium2" showFirstColumn="0" showLastColumn="0" showRowStripes="0" showColumnStripes="0"/>
</table>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1.bin"/><Relationship Id="rId5" Type="http://schemas.openxmlformats.org/officeDocument/2006/relationships/table" Target="../tables/table9.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7.xml"/><Relationship Id="rId1" Type="http://schemas.openxmlformats.org/officeDocument/2006/relationships/printerSettings" Target="../printerSettings/printerSettings2.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drawing" Target="../drawings/drawing9.xml"/><Relationship Id="rId4" Type="http://schemas.openxmlformats.org/officeDocument/2006/relationships/table" Target="../tables/table1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drawing" Target="../drawings/drawing10.xml"/><Relationship Id="rId1" Type="http://schemas.openxmlformats.org/officeDocument/2006/relationships/printerSettings" Target="../printerSettings/printerSettings3.bin"/><Relationship Id="rId4" Type="http://schemas.openxmlformats.org/officeDocument/2006/relationships/table" Target="../tables/table18.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19.xml"/><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21.xml"/><Relationship Id="rId2" Type="http://schemas.openxmlformats.org/officeDocument/2006/relationships/table" Target="../tables/table20.xml"/><Relationship Id="rId1" Type="http://schemas.openxmlformats.org/officeDocument/2006/relationships/drawing" Target="../drawings/drawing12.xml"/><Relationship Id="rId4" Type="http://schemas.openxmlformats.org/officeDocument/2006/relationships/table" Target="../tables/table22.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5.bin"/><Relationship Id="rId4" Type="http://schemas.openxmlformats.org/officeDocument/2006/relationships/table" Target="../tables/table25.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drawing" Target="../drawings/drawing15.xml"/><Relationship Id="rId5" Type="http://schemas.openxmlformats.org/officeDocument/2006/relationships/table" Target="../tables/table31.xml"/><Relationship Id="rId4" Type="http://schemas.openxmlformats.org/officeDocument/2006/relationships/table" Target="../tables/table30.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drawing" Target="../drawings/drawing16.xml"/><Relationship Id="rId5" Type="http://schemas.openxmlformats.org/officeDocument/2006/relationships/table" Target="../tables/table35.xml"/><Relationship Id="rId4" Type="http://schemas.openxmlformats.org/officeDocument/2006/relationships/table" Target="../tables/table34.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39.xml"/><Relationship Id="rId2" Type="http://schemas.openxmlformats.org/officeDocument/2006/relationships/table" Target="../tables/table38.xml"/><Relationship Id="rId1" Type="http://schemas.openxmlformats.org/officeDocument/2006/relationships/table" Target="../tables/table37.xml"/></Relationships>
</file>

<file path=xl/worksheets/_rels/sheet2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drawing" Target="../drawings/drawing18.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printerSettings" Target="../printerSettings/printerSettings7.bin"/><Relationship Id="rId1" Type="http://schemas.openxmlformats.org/officeDocument/2006/relationships/hyperlink" Target="https://www.bilans-ges.ademe.fr/documentation/UPLOAD_DOC_FR/index.htm?moyenne_par_pays.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BF351-4C2C-4177-BFE2-FD6F5AA43D47}">
  <sheetPr>
    <tabColor theme="2"/>
  </sheetPr>
  <dimension ref="A1:K52"/>
  <sheetViews>
    <sheetView showGridLines="0" zoomScale="70" zoomScaleNormal="70" workbookViewId="0">
      <selection activeCell="F1" sqref="F1"/>
    </sheetView>
  </sheetViews>
  <sheetFormatPr baseColWidth="10" defaultColWidth="10.81640625" defaultRowHeight="14.5" x14ac:dyDescent="0.35"/>
  <cols>
    <col min="1" max="5" width="10.81640625" style="1"/>
    <col min="6" max="6" width="31.1796875" style="1" customWidth="1"/>
    <col min="7" max="7" width="26.54296875" style="1" customWidth="1"/>
    <col min="8" max="8" width="10.81640625" style="1"/>
    <col min="9" max="9" width="12.7265625" style="1" customWidth="1"/>
    <col min="10" max="10" width="10.81640625" style="1"/>
    <col min="11" max="11" width="20.26953125" style="1" customWidth="1"/>
    <col min="12" max="16384" width="10.81640625" style="1"/>
  </cols>
  <sheetData>
    <row r="1" spans="1:11" ht="23.5" x14ac:dyDescent="0.35">
      <c r="A1" s="28" t="s">
        <v>0</v>
      </c>
      <c r="H1" s="8" t="s">
        <v>1</v>
      </c>
    </row>
    <row r="3" spans="1:11" x14ac:dyDescent="0.35">
      <c r="A3" s="1" t="s">
        <v>2</v>
      </c>
    </row>
    <row r="4" spans="1:11" x14ac:dyDescent="0.35">
      <c r="A4" s="1" t="s">
        <v>3</v>
      </c>
    </row>
    <row r="11" spans="1:11" ht="130.5" customHeight="1" x14ac:dyDescent="0.35">
      <c r="H11" s="237" t="s">
        <v>4</v>
      </c>
      <c r="I11" s="237"/>
      <c r="J11" s="237"/>
      <c r="K11" s="136"/>
    </row>
    <row r="17" spans="1:1" ht="16" customHeight="1" x14ac:dyDescent="0.35">
      <c r="A17" s="1" t="s">
        <v>5</v>
      </c>
    </row>
    <row r="38" spans="1:10" x14ac:dyDescent="0.35">
      <c r="A38" s="1" t="s">
        <v>6</v>
      </c>
    </row>
    <row r="39" spans="1:10" x14ac:dyDescent="0.35">
      <c r="A39" s="1" t="s">
        <v>727</v>
      </c>
    </row>
    <row r="40" spans="1:10" x14ac:dyDescent="0.35">
      <c r="A40" s="1" t="s">
        <v>7</v>
      </c>
    </row>
    <row r="41" spans="1:10" x14ac:dyDescent="0.35">
      <c r="A41" s="1" t="s">
        <v>8</v>
      </c>
    </row>
    <row r="43" spans="1:10" x14ac:dyDescent="0.35">
      <c r="A43" s="1" t="s">
        <v>9</v>
      </c>
    </row>
    <row r="44" spans="1:10" x14ac:dyDescent="0.35">
      <c r="A44" s="1" t="s">
        <v>10</v>
      </c>
    </row>
    <row r="46" spans="1:10" x14ac:dyDescent="0.35">
      <c r="A46" s="238" t="s">
        <v>11</v>
      </c>
      <c r="B46" s="238"/>
      <c r="C46" s="238"/>
      <c r="D46" s="238"/>
      <c r="E46" s="238"/>
      <c r="F46" s="238"/>
      <c r="G46" s="238"/>
      <c r="H46" s="238"/>
      <c r="I46" s="238"/>
      <c r="J46" s="238"/>
    </row>
    <row r="47" spans="1:10" x14ac:dyDescent="0.35">
      <c r="A47" s="143"/>
      <c r="B47" s="143"/>
      <c r="C47" s="143"/>
      <c r="D47" s="143"/>
      <c r="E47" s="143"/>
      <c r="F47" s="143"/>
      <c r="G47" s="143"/>
      <c r="H47" s="143"/>
      <c r="I47" s="143"/>
      <c r="J47" s="143"/>
    </row>
    <row r="48" spans="1:10" x14ac:dyDescent="0.35">
      <c r="A48" s="8" t="s">
        <v>12</v>
      </c>
    </row>
    <row r="49" spans="1:1" x14ac:dyDescent="0.35">
      <c r="A49" s="1" t="s">
        <v>13</v>
      </c>
    </row>
    <row r="50" spans="1:1" x14ac:dyDescent="0.35">
      <c r="A50" s="1" t="s">
        <v>14</v>
      </c>
    </row>
    <row r="51" spans="1:1" x14ac:dyDescent="0.35">
      <c r="A51" s="1" t="s">
        <v>15</v>
      </c>
    </row>
    <row r="52" spans="1:1" x14ac:dyDescent="0.35">
      <c r="A52" s="1" t="s">
        <v>16</v>
      </c>
    </row>
  </sheetData>
  <mergeCells count="2">
    <mergeCell ref="H11:J11"/>
    <mergeCell ref="A46:J4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0505F-6A97-4ED5-87D8-17AB0F162CD9}">
  <dimension ref="A1:K77"/>
  <sheetViews>
    <sheetView tabSelected="1" topLeftCell="A66" zoomScale="70" zoomScaleNormal="70" workbookViewId="0">
      <selection activeCell="I68" sqref="I68:K68"/>
    </sheetView>
  </sheetViews>
  <sheetFormatPr baseColWidth="10" defaultColWidth="11.453125" defaultRowHeight="14.5" x14ac:dyDescent="0.35"/>
  <cols>
    <col min="1" max="1" width="11.6328125" customWidth="1"/>
    <col min="3" max="5" width="11.453125" customWidth="1"/>
    <col min="6" max="6" width="26.81640625" customWidth="1"/>
    <col min="7" max="7" width="39.90625" customWidth="1"/>
    <col min="8" max="8" width="2.7265625" customWidth="1"/>
    <col min="9" max="9" width="20.1796875" customWidth="1"/>
    <col min="10" max="10" width="22" customWidth="1"/>
    <col min="11" max="11" width="21.453125" customWidth="1"/>
  </cols>
  <sheetData>
    <row r="1" spans="1:11" ht="23.5" x14ac:dyDescent="0.35">
      <c r="A1" s="239" t="s">
        <v>17</v>
      </c>
      <c r="B1" s="239"/>
      <c r="C1" s="239"/>
      <c r="D1" s="239"/>
      <c r="E1" s="239"/>
      <c r="F1" s="239"/>
      <c r="G1" s="239"/>
      <c r="H1" s="239"/>
      <c r="I1" s="239"/>
      <c r="J1" s="239"/>
      <c r="K1" s="239"/>
    </row>
    <row r="2" spans="1:11" x14ac:dyDescent="0.35">
      <c r="A2" s="10" t="s">
        <v>18</v>
      </c>
      <c r="B2" s="1"/>
      <c r="C2" s="1"/>
      <c r="D2" s="1"/>
      <c r="E2" s="1"/>
      <c r="F2" s="1"/>
      <c r="G2" s="1"/>
      <c r="H2" s="1"/>
      <c r="I2" s="1"/>
      <c r="J2" s="1"/>
      <c r="K2" s="1"/>
    </row>
    <row r="3" spans="1:11" x14ac:dyDescent="0.35">
      <c r="A3" s="10" t="s">
        <v>19</v>
      </c>
      <c r="B3" s="1"/>
      <c r="C3" s="1"/>
      <c r="D3" s="1"/>
      <c r="E3" s="1"/>
      <c r="F3" s="1"/>
      <c r="G3" s="1"/>
      <c r="H3" s="1"/>
      <c r="I3" s="1"/>
      <c r="J3" s="1"/>
      <c r="K3" s="1"/>
    </row>
    <row r="4" spans="1:11" x14ac:dyDescent="0.35">
      <c r="A4" s="1"/>
      <c r="B4" s="1"/>
      <c r="C4" s="1"/>
      <c r="D4" s="1"/>
      <c r="E4" s="1"/>
      <c r="F4" s="1"/>
      <c r="G4" s="1"/>
      <c r="H4" s="1"/>
      <c r="I4" s="1"/>
      <c r="J4" s="1"/>
      <c r="K4" s="1"/>
    </row>
    <row r="5" spans="1:11" x14ac:dyDescent="0.35">
      <c r="A5" s="80" t="s">
        <v>20</v>
      </c>
      <c r="B5" s="80"/>
      <c r="C5" s="80"/>
      <c r="D5" s="80"/>
      <c r="E5" s="81"/>
      <c r="F5" s="81"/>
      <c r="G5" s="81"/>
      <c r="H5" s="1"/>
      <c r="I5" s="9" t="s">
        <v>21</v>
      </c>
      <c r="J5" s="9"/>
      <c r="K5" s="9"/>
    </row>
    <row r="6" spans="1:11" x14ac:dyDescent="0.35">
      <c r="A6" s="82" t="s">
        <v>22</v>
      </c>
      <c r="B6" s="82" t="s">
        <v>23</v>
      </c>
      <c r="C6" s="82" t="s">
        <v>24</v>
      </c>
      <c r="D6" s="82" t="s">
        <v>25</v>
      </c>
      <c r="E6" s="82" t="s">
        <v>26</v>
      </c>
      <c r="F6" s="82" t="s">
        <v>27</v>
      </c>
      <c r="G6" s="82" t="s">
        <v>28</v>
      </c>
      <c r="H6" s="1"/>
      <c r="I6" s="82" t="s">
        <v>29</v>
      </c>
      <c r="J6" s="82" t="s">
        <v>22</v>
      </c>
      <c r="K6" s="82" t="s">
        <v>699</v>
      </c>
    </row>
    <row r="7" spans="1:11" ht="78" x14ac:dyDescent="0.35">
      <c r="A7" s="83" t="s">
        <v>31</v>
      </c>
      <c r="B7" s="83" t="s">
        <v>32</v>
      </c>
      <c r="C7" s="83" t="s">
        <v>33</v>
      </c>
      <c r="D7" s="83" t="s">
        <v>34</v>
      </c>
      <c r="E7" s="84" t="s">
        <v>35</v>
      </c>
      <c r="F7" s="84" t="s">
        <v>36</v>
      </c>
      <c r="G7" s="84" t="s">
        <v>37</v>
      </c>
      <c r="H7" s="1"/>
      <c r="I7" s="111" t="s">
        <v>38</v>
      </c>
      <c r="J7" s="12" t="s">
        <v>31</v>
      </c>
      <c r="K7" s="112" t="s">
        <v>39</v>
      </c>
    </row>
    <row r="8" spans="1:11" ht="39" x14ac:dyDescent="0.35">
      <c r="A8" s="83" t="s">
        <v>40</v>
      </c>
      <c r="B8" s="83" t="s">
        <v>41</v>
      </c>
      <c r="C8" s="83" t="s">
        <v>33</v>
      </c>
      <c r="D8" s="83" t="s">
        <v>34</v>
      </c>
      <c r="E8" s="84" t="s">
        <v>42</v>
      </c>
      <c r="F8" s="84" t="s">
        <v>43</v>
      </c>
      <c r="G8" s="84" t="s">
        <v>44</v>
      </c>
      <c r="H8" s="1"/>
      <c r="I8" s="111" t="s">
        <v>45</v>
      </c>
      <c r="J8" s="12" t="s">
        <v>40</v>
      </c>
      <c r="K8" s="112" t="s">
        <v>46</v>
      </c>
    </row>
    <row r="9" spans="1:11" ht="65" x14ac:dyDescent="0.35">
      <c r="A9" s="83" t="s">
        <v>40</v>
      </c>
      <c r="B9" s="83" t="s">
        <v>47</v>
      </c>
      <c r="C9" s="83" t="s">
        <v>33</v>
      </c>
      <c r="D9" s="83" t="s">
        <v>34</v>
      </c>
      <c r="E9" s="84" t="s">
        <v>48</v>
      </c>
      <c r="F9" s="84" t="s">
        <v>49</v>
      </c>
      <c r="G9" s="84" t="s">
        <v>50</v>
      </c>
      <c r="H9" s="1"/>
      <c r="I9" s="111" t="s">
        <v>51</v>
      </c>
      <c r="J9" s="12" t="s">
        <v>40</v>
      </c>
      <c r="K9" s="112" t="s">
        <v>52</v>
      </c>
    </row>
    <row r="10" spans="1:11" ht="65" x14ac:dyDescent="0.35">
      <c r="A10" s="83" t="s">
        <v>40</v>
      </c>
      <c r="B10" s="83" t="s">
        <v>53</v>
      </c>
      <c r="C10" s="83" t="s">
        <v>33</v>
      </c>
      <c r="D10" s="83" t="s">
        <v>54</v>
      </c>
      <c r="E10" s="84" t="s">
        <v>55</v>
      </c>
      <c r="F10" s="84" t="s">
        <v>56</v>
      </c>
      <c r="G10" s="84" t="s">
        <v>57</v>
      </c>
      <c r="H10" s="10"/>
      <c r="I10" s="111" t="s">
        <v>58</v>
      </c>
      <c r="J10" s="12" t="s">
        <v>40</v>
      </c>
      <c r="K10" s="112" t="s">
        <v>59</v>
      </c>
    </row>
    <row r="11" spans="1:11" ht="52" x14ac:dyDescent="0.35">
      <c r="A11" s="83" t="s">
        <v>60</v>
      </c>
      <c r="B11" s="83" t="s">
        <v>61</v>
      </c>
      <c r="C11" s="83" t="s">
        <v>33</v>
      </c>
      <c r="D11" s="83" t="s">
        <v>34</v>
      </c>
      <c r="E11" s="84" t="s">
        <v>62</v>
      </c>
      <c r="F11" s="84" t="s">
        <v>63</v>
      </c>
      <c r="G11" s="84" t="s">
        <v>64</v>
      </c>
      <c r="H11" s="10"/>
      <c r="I11" s="111" t="s">
        <v>65</v>
      </c>
      <c r="J11" s="12" t="s">
        <v>60</v>
      </c>
      <c r="K11" s="113" t="s">
        <v>66</v>
      </c>
    </row>
    <row r="12" spans="1:11" ht="78" x14ac:dyDescent="0.35">
      <c r="A12" s="83" t="s">
        <v>60</v>
      </c>
      <c r="B12" s="83" t="s">
        <v>67</v>
      </c>
      <c r="C12" s="83" t="s">
        <v>33</v>
      </c>
      <c r="D12" s="83" t="s">
        <v>34</v>
      </c>
      <c r="E12" s="84" t="s">
        <v>68</v>
      </c>
      <c r="F12" s="84" t="s">
        <v>69</v>
      </c>
      <c r="G12" s="84" t="s">
        <v>70</v>
      </c>
      <c r="H12" s="10"/>
      <c r="I12" s="111" t="s">
        <v>71</v>
      </c>
      <c r="J12" s="12" t="s">
        <v>60</v>
      </c>
      <c r="K12" s="112" t="s">
        <v>72</v>
      </c>
    </row>
    <row r="13" spans="1:11" ht="52" x14ac:dyDescent="0.35">
      <c r="A13" s="83" t="s">
        <v>60</v>
      </c>
      <c r="B13" s="83" t="s">
        <v>73</v>
      </c>
      <c r="C13" s="83" t="s">
        <v>33</v>
      </c>
      <c r="D13" s="83" t="s">
        <v>34</v>
      </c>
      <c r="E13" s="84" t="s">
        <v>74</v>
      </c>
      <c r="F13" s="84" t="s">
        <v>75</v>
      </c>
      <c r="G13" s="84" t="s">
        <v>76</v>
      </c>
      <c r="H13" s="10"/>
      <c r="I13" s="111" t="s">
        <v>77</v>
      </c>
      <c r="J13" s="12" t="s">
        <v>60</v>
      </c>
      <c r="K13" s="112" t="s">
        <v>78</v>
      </c>
    </row>
    <row r="14" spans="1:11" ht="26" x14ac:dyDescent="0.35">
      <c r="A14" s="83" t="s">
        <v>60</v>
      </c>
      <c r="B14" s="83" t="s">
        <v>79</v>
      </c>
      <c r="C14" s="83" t="s">
        <v>33</v>
      </c>
      <c r="D14" s="83" t="s">
        <v>34</v>
      </c>
      <c r="E14" s="84" t="s">
        <v>80</v>
      </c>
      <c r="F14" s="84" t="s">
        <v>81</v>
      </c>
      <c r="G14" s="84" t="s">
        <v>82</v>
      </c>
      <c r="H14" s="10"/>
      <c r="I14" s="111" t="s">
        <v>83</v>
      </c>
      <c r="J14" s="12" t="s">
        <v>60</v>
      </c>
      <c r="K14" s="112" t="s">
        <v>84</v>
      </c>
    </row>
    <row r="15" spans="1:11" ht="65" x14ac:dyDescent="0.35">
      <c r="A15" s="83" t="s">
        <v>85</v>
      </c>
      <c r="B15" s="83" t="s">
        <v>86</v>
      </c>
      <c r="C15" s="83" t="s">
        <v>87</v>
      </c>
      <c r="D15" s="83" t="s">
        <v>34</v>
      </c>
      <c r="E15" s="84" t="s">
        <v>88</v>
      </c>
      <c r="F15" s="84" t="s">
        <v>89</v>
      </c>
      <c r="G15" s="84" t="s">
        <v>90</v>
      </c>
      <c r="H15" s="10"/>
      <c r="I15" s="111" t="s">
        <v>91</v>
      </c>
      <c r="J15" s="12" t="s">
        <v>85</v>
      </c>
      <c r="K15" s="112" t="s">
        <v>92</v>
      </c>
    </row>
    <row r="16" spans="1:11" ht="39" x14ac:dyDescent="0.35">
      <c r="A16" s="83" t="s">
        <v>85</v>
      </c>
      <c r="B16" s="83" t="s">
        <v>93</v>
      </c>
      <c r="C16" s="83" t="s">
        <v>87</v>
      </c>
      <c r="D16" s="83" t="s">
        <v>54</v>
      </c>
      <c r="E16" s="84" t="s">
        <v>54</v>
      </c>
      <c r="F16" s="84" t="s">
        <v>94</v>
      </c>
      <c r="G16" s="84" t="s">
        <v>95</v>
      </c>
      <c r="H16" s="10"/>
      <c r="I16" s="111" t="s">
        <v>96</v>
      </c>
      <c r="J16" s="12" t="s">
        <v>85</v>
      </c>
      <c r="K16" s="112" t="s">
        <v>97</v>
      </c>
    </row>
    <row r="17" spans="1:11" ht="65" x14ac:dyDescent="0.35">
      <c r="A17" s="83" t="s">
        <v>85</v>
      </c>
      <c r="B17" s="83" t="s">
        <v>98</v>
      </c>
      <c r="C17" s="83" t="s">
        <v>33</v>
      </c>
      <c r="D17" s="83" t="s">
        <v>34</v>
      </c>
      <c r="E17" s="84" t="s">
        <v>99</v>
      </c>
      <c r="F17" s="84" t="s">
        <v>100</v>
      </c>
      <c r="G17" s="84" t="s">
        <v>101</v>
      </c>
      <c r="H17" s="10"/>
      <c r="I17" s="111" t="s">
        <v>102</v>
      </c>
      <c r="J17" s="12" t="s">
        <v>85</v>
      </c>
      <c r="K17" s="112" t="s">
        <v>103</v>
      </c>
    </row>
    <row r="18" spans="1:11" ht="65" x14ac:dyDescent="0.35">
      <c r="A18" s="83" t="s">
        <v>85</v>
      </c>
      <c r="B18" s="83" t="s">
        <v>104</v>
      </c>
      <c r="C18" s="83" t="s">
        <v>33</v>
      </c>
      <c r="D18" s="83" t="s">
        <v>34</v>
      </c>
      <c r="E18" s="84" t="s">
        <v>105</v>
      </c>
      <c r="F18" s="84" t="s">
        <v>106</v>
      </c>
      <c r="G18" s="84" t="s">
        <v>107</v>
      </c>
      <c r="H18" s="10"/>
      <c r="I18" s="111" t="s">
        <v>108</v>
      </c>
      <c r="J18" s="12" t="s">
        <v>85</v>
      </c>
      <c r="K18" s="112" t="s">
        <v>109</v>
      </c>
    </row>
    <row r="19" spans="1:11" ht="52" x14ac:dyDescent="0.35">
      <c r="A19" s="83" t="s">
        <v>85</v>
      </c>
      <c r="B19" s="83" t="s">
        <v>110</v>
      </c>
      <c r="C19" s="83" t="s">
        <v>33</v>
      </c>
      <c r="D19" s="83" t="s">
        <v>34</v>
      </c>
      <c r="E19" s="84" t="s">
        <v>111</v>
      </c>
      <c r="F19" s="84" t="s">
        <v>112</v>
      </c>
      <c r="G19" s="84" t="s">
        <v>113</v>
      </c>
      <c r="H19" s="10"/>
      <c r="I19" s="111" t="s">
        <v>114</v>
      </c>
      <c r="J19" s="12" t="s">
        <v>85</v>
      </c>
      <c r="K19" s="112" t="s">
        <v>115</v>
      </c>
    </row>
    <row r="20" spans="1:11" ht="52" x14ac:dyDescent="0.35">
      <c r="A20" s="83" t="s">
        <v>85</v>
      </c>
      <c r="B20" s="83" t="s">
        <v>116</v>
      </c>
      <c r="C20" s="83" t="s">
        <v>33</v>
      </c>
      <c r="D20" s="83" t="s">
        <v>34</v>
      </c>
      <c r="E20" s="84" t="s">
        <v>117</v>
      </c>
      <c r="F20" s="84" t="s">
        <v>118</v>
      </c>
      <c r="G20" s="84" t="s">
        <v>119</v>
      </c>
      <c r="H20" s="10"/>
      <c r="I20" s="111" t="s">
        <v>120</v>
      </c>
      <c r="J20" s="12" t="s">
        <v>85</v>
      </c>
      <c r="K20" s="112" t="s">
        <v>121</v>
      </c>
    </row>
    <row r="21" spans="1:11" ht="52" x14ac:dyDescent="0.35">
      <c r="A21" s="83" t="s">
        <v>85</v>
      </c>
      <c r="B21" s="83" t="s">
        <v>122</v>
      </c>
      <c r="C21" s="83" t="s">
        <v>33</v>
      </c>
      <c r="D21" s="83" t="s">
        <v>34</v>
      </c>
      <c r="E21" s="84" t="s">
        <v>123</v>
      </c>
      <c r="F21" s="84" t="s">
        <v>124</v>
      </c>
      <c r="G21" s="84" t="s">
        <v>125</v>
      </c>
      <c r="H21" s="10"/>
      <c r="I21" s="111" t="s">
        <v>126</v>
      </c>
      <c r="J21" s="12" t="s">
        <v>85</v>
      </c>
      <c r="K21" s="112" t="s">
        <v>127</v>
      </c>
    </row>
    <row r="22" spans="1:11" ht="52" x14ac:dyDescent="0.35">
      <c r="A22" s="83" t="s">
        <v>85</v>
      </c>
      <c r="B22" s="83" t="s">
        <v>128</v>
      </c>
      <c r="C22" s="83" t="s">
        <v>129</v>
      </c>
      <c r="D22" s="83" t="s">
        <v>34</v>
      </c>
      <c r="E22" s="84" t="s">
        <v>130</v>
      </c>
      <c r="F22" s="84" t="s">
        <v>131</v>
      </c>
      <c r="G22" s="84" t="s">
        <v>132</v>
      </c>
      <c r="H22" s="10"/>
      <c r="I22" s="111" t="s">
        <v>133</v>
      </c>
      <c r="J22" s="12" t="s">
        <v>85</v>
      </c>
      <c r="K22" s="112" t="s">
        <v>134</v>
      </c>
    </row>
    <row r="23" spans="1:11" x14ac:dyDescent="0.35">
      <c r="A23" s="83" t="s">
        <v>85</v>
      </c>
      <c r="B23" s="83"/>
      <c r="C23" s="83"/>
      <c r="D23" s="83"/>
      <c r="E23" s="84"/>
      <c r="F23" s="84"/>
      <c r="G23" s="84"/>
      <c r="H23" s="10"/>
      <c r="I23" s="111" t="s">
        <v>135</v>
      </c>
      <c r="J23" s="12" t="s">
        <v>85</v>
      </c>
      <c r="K23" s="112" t="s">
        <v>136</v>
      </c>
    </row>
    <row r="24" spans="1:11" ht="91" x14ac:dyDescent="0.35">
      <c r="A24" s="83" t="s">
        <v>137</v>
      </c>
      <c r="B24" s="83" t="s">
        <v>138</v>
      </c>
      <c r="C24" s="83" t="s">
        <v>129</v>
      </c>
      <c r="D24" s="83" t="s">
        <v>34</v>
      </c>
      <c r="E24" s="84" t="s">
        <v>139</v>
      </c>
      <c r="F24" s="84" t="s">
        <v>140</v>
      </c>
      <c r="G24" s="84" t="s">
        <v>141</v>
      </c>
      <c r="H24" s="10"/>
      <c r="I24" s="111" t="s">
        <v>142</v>
      </c>
      <c r="J24" s="12" t="s">
        <v>137</v>
      </c>
      <c r="K24" s="112" t="s">
        <v>143</v>
      </c>
    </row>
    <row r="25" spans="1:11" ht="91" x14ac:dyDescent="0.35">
      <c r="A25" s="83" t="s">
        <v>137</v>
      </c>
      <c r="B25" s="83" t="s">
        <v>144</v>
      </c>
      <c r="C25" s="83" t="s">
        <v>129</v>
      </c>
      <c r="D25" s="83" t="s">
        <v>34</v>
      </c>
      <c r="E25" s="84" t="s">
        <v>145</v>
      </c>
      <c r="F25" s="84" t="s">
        <v>146</v>
      </c>
      <c r="G25" s="84" t="s">
        <v>147</v>
      </c>
      <c r="H25" s="10"/>
      <c r="I25" s="111" t="s">
        <v>148</v>
      </c>
      <c r="J25" s="12" t="s">
        <v>137</v>
      </c>
      <c r="K25" s="112" t="s">
        <v>149</v>
      </c>
    </row>
    <row r="26" spans="1:11" ht="104" x14ac:dyDescent="0.35">
      <c r="A26" s="83" t="s">
        <v>137</v>
      </c>
      <c r="B26" s="83" t="s">
        <v>150</v>
      </c>
      <c r="C26" s="83" t="s">
        <v>129</v>
      </c>
      <c r="D26" s="83" t="s">
        <v>34</v>
      </c>
      <c r="E26" s="84" t="s">
        <v>151</v>
      </c>
      <c r="F26" s="84" t="s">
        <v>152</v>
      </c>
      <c r="G26" s="84" t="s">
        <v>153</v>
      </c>
      <c r="H26" s="10"/>
      <c r="I26" s="111" t="s">
        <v>154</v>
      </c>
      <c r="J26" s="12" t="s">
        <v>137</v>
      </c>
      <c r="K26" s="112" t="s">
        <v>155</v>
      </c>
    </row>
    <row r="27" spans="1:11" ht="65" x14ac:dyDescent="0.35">
      <c r="A27" s="83" t="s">
        <v>137</v>
      </c>
      <c r="B27" s="83" t="s">
        <v>156</v>
      </c>
      <c r="C27" s="83" t="s">
        <v>87</v>
      </c>
      <c r="D27" s="83" t="s">
        <v>34</v>
      </c>
      <c r="E27" s="84" t="s">
        <v>157</v>
      </c>
      <c r="F27" s="84" t="s">
        <v>158</v>
      </c>
      <c r="G27" s="84" t="s">
        <v>159</v>
      </c>
      <c r="H27" s="10"/>
      <c r="I27" s="111" t="s">
        <v>160</v>
      </c>
      <c r="J27" s="12" t="s">
        <v>137</v>
      </c>
      <c r="K27" s="112" t="s">
        <v>161</v>
      </c>
    </row>
    <row r="28" spans="1:11" ht="78" x14ac:dyDescent="0.35">
      <c r="A28" s="83" t="s">
        <v>137</v>
      </c>
      <c r="B28" s="83" t="s">
        <v>162</v>
      </c>
      <c r="C28" s="83" t="s">
        <v>87</v>
      </c>
      <c r="D28" s="83" t="s">
        <v>34</v>
      </c>
      <c r="E28" s="84" t="s">
        <v>163</v>
      </c>
      <c r="F28" s="84" t="s">
        <v>164</v>
      </c>
      <c r="G28" s="84" t="s">
        <v>165</v>
      </c>
      <c r="H28" s="10"/>
      <c r="I28" s="111" t="s">
        <v>166</v>
      </c>
      <c r="J28" s="12" t="s">
        <v>137</v>
      </c>
      <c r="K28" s="112" t="s">
        <v>167</v>
      </c>
    </row>
    <row r="29" spans="1:11" ht="65" x14ac:dyDescent="0.35">
      <c r="A29" s="83" t="s">
        <v>137</v>
      </c>
      <c r="B29" s="83" t="s">
        <v>168</v>
      </c>
      <c r="C29" s="83" t="s">
        <v>87</v>
      </c>
      <c r="D29" s="83" t="s">
        <v>34</v>
      </c>
      <c r="E29" s="84" t="s">
        <v>169</v>
      </c>
      <c r="F29" s="84" t="s">
        <v>170</v>
      </c>
      <c r="G29" s="84" t="s">
        <v>171</v>
      </c>
      <c r="H29" s="10"/>
      <c r="I29" s="111" t="s">
        <v>172</v>
      </c>
      <c r="J29" s="12" t="s">
        <v>137</v>
      </c>
      <c r="K29" s="112" t="s">
        <v>173</v>
      </c>
    </row>
    <row r="30" spans="1:11" ht="52" x14ac:dyDescent="0.35">
      <c r="A30" s="83" t="s">
        <v>137</v>
      </c>
      <c r="B30" s="83" t="s">
        <v>174</v>
      </c>
      <c r="C30" s="83" t="s">
        <v>87</v>
      </c>
      <c r="D30" s="83" t="s">
        <v>34</v>
      </c>
      <c r="E30" s="84" t="s">
        <v>169</v>
      </c>
      <c r="F30" s="84" t="s">
        <v>170</v>
      </c>
      <c r="G30" s="84" t="s">
        <v>175</v>
      </c>
      <c r="H30" s="10"/>
      <c r="I30" s="111" t="s">
        <v>176</v>
      </c>
      <c r="J30" s="12" t="s">
        <v>137</v>
      </c>
      <c r="K30" s="112" t="s">
        <v>177</v>
      </c>
    </row>
    <row r="31" spans="1:11" ht="78" x14ac:dyDescent="0.35">
      <c r="A31" s="83" t="s">
        <v>137</v>
      </c>
      <c r="B31" s="83" t="s">
        <v>178</v>
      </c>
      <c r="C31" s="83" t="s">
        <v>129</v>
      </c>
      <c r="D31" s="83" t="s">
        <v>34</v>
      </c>
      <c r="E31" s="84" t="s">
        <v>179</v>
      </c>
      <c r="F31" s="84" t="s">
        <v>180</v>
      </c>
      <c r="G31" s="84" t="s">
        <v>181</v>
      </c>
      <c r="H31" s="10"/>
      <c r="I31" s="111" t="s">
        <v>182</v>
      </c>
      <c r="J31" s="12" t="s">
        <v>137</v>
      </c>
      <c r="K31" s="112" t="s">
        <v>183</v>
      </c>
    </row>
    <row r="32" spans="1:11" ht="91" x14ac:dyDescent="0.35">
      <c r="A32" s="83" t="s">
        <v>184</v>
      </c>
      <c r="B32" s="83" t="s">
        <v>185</v>
      </c>
      <c r="C32" s="83" t="s">
        <v>129</v>
      </c>
      <c r="D32" s="83" t="s">
        <v>34</v>
      </c>
      <c r="E32" s="84" t="s">
        <v>186</v>
      </c>
      <c r="F32" s="84" t="s">
        <v>187</v>
      </c>
      <c r="G32" s="84" t="s">
        <v>188</v>
      </c>
      <c r="H32" s="10"/>
      <c r="I32" s="111" t="s">
        <v>189</v>
      </c>
      <c r="J32" s="12" t="s">
        <v>184</v>
      </c>
      <c r="K32" s="112" t="s">
        <v>190</v>
      </c>
    </row>
    <row r="33" spans="1:11" ht="91" x14ac:dyDescent="0.35">
      <c r="A33" s="83" t="s">
        <v>184</v>
      </c>
      <c r="B33" s="83" t="s">
        <v>191</v>
      </c>
      <c r="C33" s="83" t="s">
        <v>129</v>
      </c>
      <c r="D33" s="83" t="s">
        <v>34</v>
      </c>
      <c r="E33" s="84" t="s">
        <v>186</v>
      </c>
      <c r="F33" s="84" t="s">
        <v>187</v>
      </c>
      <c r="G33" s="84" t="s">
        <v>192</v>
      </c>
      <c r="H33" s="10"/>
      <c r="I33" s="111" t="s">
        <v>193</v>
      </c>
      <c r="J33" s="12" t="s">
        <v>184</v>
      </c>
      <c r="K33" s="112" t="s">
        <v>194</v>
      </c>
    </row>
    <row r="34" spans="1:11" ht="117" x14ac:dyDescent="0.35">
      <c r="A34" s="83" t="s">
        <v>184</v>
      </c>
      <c r="B34" s="83" t="s">
        <v>195</v>
      </c>
      <c r="C34" s="83" t="s">
        <v>129</v>
      </c>
      <c r="D34" s="83" t="s">
        <v>34</v>
      </c>
      <c r="E34" s="84" t="s">
        <v>196</v>
      </c>
      <c r="F34" s="84" t="s">
        <v>197</v>
      </c>
      <c r="G34" s="84" t="s">
        <v>198</v>
      </c>
      <c r="H34" s="10"/>
      <c r="I34" s="111" t="s">
        <v>199</v>
      </c>
      <c r="J34" s="12" t="s">
        <v>184</v>
      </c>
      <c r="K34" s="112" t="s">
        <v>200</v>
      </c>
    </row>
    <row r="35" spans="1:11" ht="130" x14ac:dyDescent="0.35">
      <c r="A35" s="83" t="s">
        <v>184</v>
      </c>
      <c r="B35" s="83" t="s">
        <v>201</v>
      </c>
      <c r="C35" s="83" t="s">
        <v>33</v>
      </c>
      <c r="D35" s="83" t="s">
        <v>34</v>
      </c>
      <c r="E35" s="84" t="s">
        <v>202</v>
      </c>
      <c r="F35" s="84" t="s">
        <v>203</v>
      </c>
      <c r="G35" s="84" t="s">
        <v>204</v>
      </c>
      <c r="H35" s="10"/>
      <c r="I35" s="111" t="s">
        <v>205</v>
      </c>
      <c r="J35" s="12" t="s">
        <v>184</v>
      </c>
      <c r="K35" s="112" t="s">
        <v>206</v>
      </c>
    </row>
    <row r="36" spans="1:11" ht="78" x14ac:dyDescent="0.35">
      <c r="A36" s="83" t="s">
        <v>184</v>
      </c>
      <c r="B36" s="83" t="s">
        <v>207</v>
      </c>
      <c r="C36" s="83" t="s">
        <v>33</v>
      </c>
      <c r="D36" s="83" t="s">
        <v>34</v>
      </c>
      <c r="E36" s="84" t="s">
        <v>208</v>
      </c>
      <c r="F36" s="84" t="s">
        <v>209</v>
      </c>
      <c r="G36" s="84" t="s">
        <v>210</v>
      </c>
      <c r="H36" s="10"/>
      <c r="I36" s="111" t="s">
        <v>211</v>
      </c>
      <c r="J36" s="12" t="s">
        <v>184</v>
      </c>
      <c r="K36" s="112" t="s">
        <v>212</v>
      </c>
    </row>
    <row r="37" spans="1:11" ht="143" x14ac:dyDescent="0.35">
      <c r="A37" s="83" t="s">
        <v>184</v>
      </c>
      <c r="B37" s="83" t="s">
        <v>213</v>
      </c>
      <c r="C37" s="83" t="s">
        <v>33</v>
      </c>
      <c r="D37" s="83" t="s">
        <v>34</v>
      </c>
      <c r="E37" s="84" t="s">
        <v>214</v>
      </c>
      <c r="F37" s="84" t="s">
        <v>215</v>
      </c>
      <c r="G37" s="84" t="s">
        <v>216</v>
      </c>
      <c r="H37" s="10"/>
      <c r="I37" s="111" t="s">
        <v>217</v>
      </c>
      <c r="J37" s="12" t="s">
        <v>184</v>
      </c>
      <c r="K37" s="112" t="s">
        <v>218</v>
      </c>
    </row>
    <row r="38" spans="1:11" ht="221" x14ac:dyDescent="0.35">
      <c r="A38" s="83" t="s">
        <v>184</v>
      </c>
      <c r="B38" s="83" t="s">
        <v>219</v>
      </c>
      <c r="C38" s="83" t="s">
        <v>33</v>
      </c>
      <c r="D38" s="83" t="s">
        <v>34</v>
      </c>
      <c r="E38" s="84" t="s">
        <v>220</v>
      </c>
      <c r="F38" s="84" t="s">
        <v>221</v>
      </c>
      <c r="G38" s="84" t="s">
        <v>222</v>
      </c>
      <c r="H38" s="10"/>
      <c r="I38" s="111" t="s">
        <v>223</v>
      </c>
      <c r="J38" s="12" t="s">
        <v>184</v>
      </c>
      <c r="K38" s="112" t="s">
        <v>224</v>
      </c>
    </row>
    <row r="39" spans="1:11" ht="52" x14ac:dyDescent="0.35">
      <c r="A39" s="83" t="s">
        <v>184</v>
      </c>
      <c r="B39" s="83" t="s">
        <v>225</v>
      </c>
      <c r="C39" s="83" t="s">
        <v>33</v>
      </c>
      <c r="D39" s="83" t="s">
        <v>34</v>
      </c>
      <c r="E39" s="84" t="s">
        <v>226</v>
      </c>
      <c r="F39" s="84" t="s">
        <v>227</v>
      </c>
      <c r="G39" s="84" t="s">
        <v>228</v>
      </c>
      <c r="H39" s="10"/>
      <c r="I39" s="111" t="s">
        <v>229</v>
      </c>
      <c r="J39" s="12" t="s">
        <v>184</v>
      </c>
      <c r="K39" s="112" t="s">
        <v>230</v>
      </c>
    </row>
    <row r="40" spans="1:11" ht="91" x14ac:dyDescent="0.35">
      <c r="A40" s="83" t="s">
        <v>231</v>
      </c>
      <c r="B40" s="83" t="s">
        <v>232</v>
      </c>
      <c r="C40" s="83" t="s">
        <v>87</v>
      </c>
      <c r="D40" s="83" t="s">
        <v>54</v>
      </c>
      <c r="E40" s="84" t="s">
        <v>233</v>
      </c>
      <c r="F40" s="84" t="s">
        <v>234</v>
      </c>
      <c r="G40" s="84" t="s">
        <v>235</v>
      </c>
      <c r="H40" s="10"/>
      <c r="I40" s="111" t="s">
        <v>236</v>
      </c>
      <c r="J40" s="12" t="s">
        <v>231</v>
      </c>
      <c r="K40" s="112" t="s">
        <v>237</v>
      </c>
    </row>
    <row r="41" spans="1:11" ht="65" x14ac:dyDescent="0.35">
      <c r="A41" s="83" t="s">
        <v>231</v>
      </c>
      <c r="B41" s="83" t="s">
        <v>238</v>
      </c>
      <c r="C41" s="83" t="s">
        <v>33</v>
      </c>
      <c r="D41" s="83" t="s">
        <v>34</v>
      </c>
      <c r="E41" s="84" t="s">
        <v>239</v>
      </c>
      <c r="F41" s="84" t="s">
        <v>240</v>
      </c>
      <c r="G41" s="84" t="s">
        <v>241</v>
      </c>
      <c r="H41" s="10"/>
      <c r="I41" s="111" t="s">
        <v>242</v>
      </c>
      <c r="J41" s="12" t="s">
        <v>231</v>
      </c>
      <c r="K41" s="112" t="s">
        <v>243</v>
      </c>
    </row>
    <row r="42" spans="1:11" ht="130" x14ac:dyDescent="0.35">
      <c r="A42" s="83" t="s">
        <v>231</v>
      </c>
      <c r="B42" s="83" t="s">
        <v>244</v>
      </c>
      <c r="C42" s="83" t="s">
        <v>87</v>
      </c>
      <c r="D42" s="83" t="s">
        <v>54</v>
      </c>
      <c r="E42" s="84" t="s">
        <v>245</v>
      </c>
      <c r="F42" s="84" t="s">
        <v>246</v>
      </c>
      <c r="G42" s="84" t="s">
        <v>247</v>
      </c>
      <c r="H42" s="10"/>
      <c r="I42" s="111" t="s">
        <v>248</v>
      </c>
      <c r="J42" s="12" t="s">
        <v>231</v>
      </c>
      <c r="K42" s="112" t="s">
        <v>249</v>
      </c>
    </row>
    <row r="43" spans="1:11" ht="117" x14ac:dyDescent="0.35">
      <c r="A43" s="83" t="s">
        <v>250</v>
      </c>
      <c r="B43" s="83" t="s">
        <v>251</v>
      </c>
      <c r="C43" s="83" t="s">
        <v>33</v>
      </c>
      <c r="D43" s="83" t="s">
        <v>34</v>
      </c>
      <c r="E43" s="84" t="s">
        <v>252</v>
      </c>
      <c r="F43" s="84" t="s">
        <v>253</v>
      </c>
      <c r="G43" s="84" t="s">
        <v>254</v>
      </c>
      <c r="H43" s="10"/>
      <c r="I43" s="111" t="s">
        <v>255</v>
      </c>
      <c r="J43" s="12" t="s">
        <v>250</v>
      </c>
      <c r="K43" s="112" t="s">
        <v>256</v>
      </c>
    </row>
    <row r="44" spans="1:11" ht="65" x14ac:dyDescent="0.35">
      <c r="A44" s="83" t="s">
        <v>250</v>
      </c>
      <c r="B44" s="83" t="s">
        <v>257</v>
      </c>
      <c r="C44" s="83" t="s">
        <v>33</v>
      </c>
      <c r="D44" s="83" t="s">
        <v>34</v>
      </c>
      <c r="E44" s="84" t="s">
        <v>258</v>
      </c>
      <c r="F44" s="84" t="s">
        <v>259</v>
      </c>
      <c r="G44" s="84" t="s">
        <v>260</v>
      </c>
      <c r="H44" s="10"/>
      <c r="I44" s="111" t="s">
        <v>261</v>
      </c>
      <c r="J44" s="12" t="s">
        <v>250</v>
      </c>
      <c r="K44" s="112" t="s">
        <v>262</v>
      </c>
    </row>
    <row r="45" spans="1:11" ht="91" x14ac:dyDescent="0.35">
      <c r="A45" s="83" t="s">
        <v>263</v>
      </c>
      <c r="B45" s="83" t="s">
        <v>264</v>
      </c>
      <c r="C45" s="83" t="s">
        <v>265</v>
      </c>
      <c r="D45" s="83" t="s">
        <v>54</v>
      </c>
      <c r="E45" s="84" t="s">
        <v>266</v>
      </c>
      <c r="F45" s="84" t="s">
        <v>267</v>
      </c>
      <c r="G45" s="84" t="s">
        <v>268</v>
      </c>
      <c r="H45" s="10"/>
      <c r="I45" s="111" t="s">
        <v>269</v>
      </c>
      <c r="J45" s="13" t="s">
        <v>263</v>
      </c>
      <c r="K45" s="114" t="s">
        <v>270</v>
      </c>
    </row>
    <row r="46" spans="1:11" ht="91" x14ac:dyDescent="0.35">
      <c r="A46" s="83" t="s">
        <v>263</v>
      </c>
      <c r="B46" s="83" t="s">
        <v>271</v>
      </c>
      <c r="C46" s="83" t="s">
        <v>265</v>
      </c>
      <c r="D46" s="83" t="s">
        <v>34</v>
      </c>
      <c r="E46" s="84" t="s">
        <v>272</v>
      </c>
      <c r="F46" s="84" t="s">
        <v>273</v>
      </c>
      <c r="G46" s="84" t="s">
        <v>274</v>
      </c>
      <c r="H46" s="10"/>
      <c r="I46" s="111" t="s">
        <v>275</v>
      </c>
      <c r="J46" s="12" t="s">
        <v>263</v>
      </c>
      <c r="K46" s="112" t="s">
        <v>276</v>
      </c>
    </row>
    <row r="47" spans="1:11" ht="39" x14ac:dyDescent="0.35">
      <c r="A47" s="83" t="s">
        <v>263</v>
      </c>
      <c r="B47" s="83" t="s">
        <v>277</v>
      </c>
      <c r="C47" s="83" t="s">
        <v>265</v>
      </c>
      <c r="D47" s="83" t="s">
        <v>54</v>
      </c>
      <c r="E47" s="84" t="s">
        <v>278</v>
      </c>
      <c r="F47" s="84" t="s">
        <v>279</v>
      </c>
      <c r="G47" s="84" t="s">
        <v>280</v>
      </c>
      <c r="H47" s="10"/>
      <c r="I47" s="111" t="s">
        <v>281</v>
      </c>
      <c r="J47" s="13" t="s">
        <v>263</v>
      </c>
      <c r="K47" s="114" t="s">
        <v>282</v>
      </c>
    </row>
    <row r="48" spans="1:11" ht="91" x14ac:dyDescent="0.35">
      <c r="A48" s="83" t="s">
        <v>283</v>
      </c>
      <c r="B48" s="83" t="s">
        <v>284</v>
      </c>
      <c r="C48" s="83" t="s">
        <v>33</v>
      </c>
      <c r="D48" s="83" t="s">
        <v>34</v>
      </c>
      <c r="E48" s="84" t="s">
        <v>285</v>
      </c>
      <c r="F48" s="84" t="s">
        <v>286</v>
      </c>
      <c r="G48" s="84" t="s">
        <v>287</v>
      </c>
      <c r="H48" s="10"/>
      <c r="I48" s="111" t="s">
        <v>288</v>
      </c>
      <c r="J48" s="12" t="s">
        <v>283</v>
      </c>
      <c r="K48" s="112" t="s">
        <v>289</v>
      </c>
    </row>
    <row r="49" spans="1:11" ht="143" x14ac:dyDescent="0.35">
      <c r="A49" s="83" t="s">
        <v>283</v>
      </c>
      <c r="B49" s="83" t="s">
        <v>290</v>
      </c>
      <c r="C49" s="83" t="s">
        <v>33</v>
      </c>
      <c r="D49" s="83" t="s">
        <v>54</v>
      </c>
      <c r="E49" s="84" t="s">
        <v>291</v>
      </c>
      <c r="F49" s="84" t="s">
        <v>292</v>
      </c>
      <c r="G49" s="84" t="s">
        <v>293</v>
      </c>
      <c r="H49" s="10"/>
      <c r="I49" s="111" t="s">
        <v>294</v>
      </c>
      <c r="J49" s="12" t="s">
        <v>283</v>
      </c>
      <c r="K49" s="112" t="s">
        <v>295</v>
      </c>
    </row>
    <row r="50" spans="1:11" ht="65" x14ac:dyDescent="0.35">
      <c r="A50" s="83" t="s">
        <v>283</v>
      </c>
      <c r="B50" s="83" t="s">
        <v>296</v>
      </c>
      <c r="C50" s="83" t="s">
        <v>129</v>
      </c>
      <c r="D50" s="83" t="s">
        <v>34</v>
      </c>
      <c r="E50" s="84" t="s">
        <v>297</v>
      </c>
      <c r="F50" s="84" t="s">
        <v>298</v>
      </c>
      <c r="G50" s="84" t="s">
        <v>299</v>
      </c>
      <c r="H50" s="10"/>
      <c r="I50" s="111" t="s">
        <v>300</v>
      </c>
      <c r="J50" s="12" t="s">
        <v>283</v>
      </c>
      <c r="K50" s="112" t="s">
        <v>301</v>
      </c>
    </row>
    <row r="51" spans="1:11" ht="65" x14ac:dyDescent="0.35">
      <c r="A51" s="83" t="s">
        <v>283</v>
      </c>
      <c r="B51" s="83" t="s">
        <v>302</v>
      </c>
      <c r="C51" s="83" t="s">
        <v>87</v>
      </c>
      <c r="D51" s="83" t="s">
        <v>34</v>
      </c>
      <c r="E51" s="84" t="s">
        <v>303</v>
      </c>
      <c r="F51" s="84" t="s">
        <v>304</v>
      </c>
      <c r="G51" s="84" t="s">
        <v>305</v>
      </c>
      <c r="H51" s="10"/>
      <c r="I51" s="111" t="s">
        <v>306</v>
      </c>
      <c r="J51" s="12" t="s">
        <v>283</v>
      </c>
      <c r="K51" s="112" t="s">
        <v>307</v>
      </c>
    </row>
    <row r="52" spans="1:11" ht="65" x14ac:dyDescent="0.35">
      <c r="A52" s="83" t="s">
        <v>283</v>
      </c>
      <c r="B52" s="83" t="s">
        <v>308</v>
      </c>
      <c r="C52" s="83" t="s">
        <v>129</v>
      </c>
      <c r="D52" s="83" t="s">
        <v>34</v>
      </c>
      <c r="E52" s="84" t="s">
        <v>309</v>
      </c>
      <c r="F52" s="84" t="s">
        <v>310</v>
      </c>
      <c r="G52" s="84" t="s">
        <v>311</v>
      </c>
      <c r="H52" s="10"/>
      <c r="I52" s="111" t="s">
        <v>312</v>
      </c>
      <c r="J52" s="12" t="s">
        <v>283</v>
      </c>
      <c r="K52" s="112" t="s">
        <v>313</v>
      </c>
    </row>
    <row r="53" spans="1:11" ht="130" x14ac:dyDescent="0.35">
      <c r="A53" s="83" t="s">
        <v>283</v>
      </c>
      <c r="B53" s="83" t="s">
        <v>314</v>
      </c>
      <c r="C53" s="83" t="s">
        <v>87</v>
      </c>
      <c r="D53" s="83" t="s">
        <v>34</v>
      </c>
      <c r="E53" s="84" t="s">
        <v>315</v>
      </c>
      <c r="F53" s="84" t="s">
        <v>316</v>
      </c>
      <c r="G53" s="84" t="s">
        <v>317</v>
      </c>
      <c r="H53" s="10"/>
      <c r="I53" s="111" t="s">
        <v>318</v>
      </c>
      <c r="J53" s="12" t="s">
        <v>283</v>
      </c>
      <c r="K53" s="112" t="s">
        <v>319</v>
      </c>
    </row>
    <row r="54" spans="1:11" ht="65" x14ac:dyDescent="0.35">
      <c r="A54" s="83" t="s">
        <v>283</v>
      </c>
      <c r="B54" s="83" t="s">
        <v>320</v>
      </c>
      <c r="C54" s="83" t="s">
        <v>33</v>
      </c>
      <c r="D54" s="83" t="s">
        <v>34</v>
      </c>
      <c r="E54" s="84" t="s">
        <v>321</v>
      </c>
      <c r="F54" s="84" t="s">
        <v>322</v>
      </c>
      <c r="G54" s="84" t="s">
        <v>323</v>
      </c>
      <c r="H54" s="10"/>
      <c r="I54" s="111" t="s">
        <v>324</v>
      </c>
      <c r="J54" s="12" t="s">
        <v>283</v>
      </c>
      <c r="K54" s="112" t="s">
        <v>325</v>
      </c>
    </row>
    <row r="55" spans="1:11" ht="104" x14ac:dyDescent="0.35">
      <c r="A55" s="83" t="s">
        <v>283</v>
      </c>
      <c r="B55" s="83" t="s">
        <v>326</v>
      </c>
      <c r="C55" s="83" t="s">
        <v>33</v>
      </c>
      <c r="D55" s="83" t="s">
        <v>34</v>
      </c>
      <c r="E55" s="84" t="s">
        <v>327</v>
      </c>
      <c r="F55" s="84" t="s">
        <v>328</v>
      </c>
      <c r="G55" s="84" t="s">
        <v>329</v>
      </c>
      <c r="H55" s="10"/>
      <c r="I55" s="111" t="s">
        <v>330</v>
      </c>
      <c r="J55" s="12" t="s">
        <v>283</v>
      </c>
      <c r="K55" s="112" t="s">
        <v>331</v>
      </c>
    </row>
    <row r="56" spans="1:11" ht="52" x14ac:dyDescent="0.35">
      <c r="A56" s="83" t="s">
        <v>283</v>
      </c>
      <c r="B56" s="83" t="s">
        <v>332</v>
      </c>
      <c r="C56" s="83" t="s">
        <v>33</v>
      </c>
      <c r="D56" s="83" t="s">
        <v>34</v>
      </c>
      <c r="E56" s="84" t="s">
        <v>333</v>
      </c>
      <c r="F56" s="84" t="s">
        <v>334</v>
      </c>
      <c r="G56" s="84" t="s">
        <v>335</v>
      </c>
      <c r="H56" s="10"/>
      <c r="I56" s="111" t="s">
        <v>336</v>
      </c>
      <c r="J56" s="12" t="s">
        <v>283</v>
      </c>
      <c r="K56" s="112" t="s">
        <v>337</v>
      </c>
    </row>
    <row r="57" spans="1:11" ht="52" x14ac:dyDescent="0.35">
      <c r="A57" s="83" t="s">
        <v>283</v>
      </c>
      <c r="B57" s="83" t="s">
        <v>338</v>
      </c>
      <c r="C57" s="83" t="s">
        <v>33</v>
      </c>
      <c r="D57" s="83" t="s">
        <v>34</v>
      </c>
      <c r="E57" s="84" t="s">
        <v>333</v>
      </c>
      <c r="F57" s="84" t="s">
        <v>334</v>
      </c>
      <c r="G57" s="84" t="s">
        <v>339</v>
      </c>
      <c r="H57" s="10"/>
      <c r="I57" s="111" t="s">
        <v>340</v>
      </c>
      <c r="J57" s="12" t="s">
        <v>283</v>
      </c>
      <c r="K57" s="112" t="s">
        <v>341</v>
      </c>
    </row>
    <row r="58" spans="1:11" ht="91" x14ac:dyDescent="0.35">
      <c r="A58" s="83" t="s">
        <v>283</v>
      </c>
      <c r="B58" s="83" t="s">
        <v>342</v>
      </c>
      <c r="C58" s="83" t="s">
        <v>33</v>
      </c>
      <c r="D58" s="83" t="s">
        <v>34</v>
      </c>
      <c r="E58" s="84" t="s">
        <v>343</v>
      </c>
      <c r="F58" s="84" t="s">
        <v>344</v>
      </c>
      <c r="G58" s="84" t="s">
        <v>345</v>
      </c>
      <c r="H58" s="10"/>
      <c r="I58" s="111" t="s">
        <v>346</v>
      </c>
      <c r="J58" s="12" t="s">
        <v>283</v>
      </c>
      <c r="K58" s="112" t="s">
        <v>347</v>
      </c>
    </row>
    <row r="59" spans="1:11" ht="91" x14ac:dyDescent="0.35">
      <c r="A59" s="83" t="s">
        <v>283</v>
      </c>
      <c r="B59" s="83" t="s">
        <v>348</v>
      </c>
      <c r="C59" s="83" t="s">
        <v>129</v>
      </c>
      <c r="D59" s="83" t="s">
        <v>34</v>
      </c>
      <c r="E59" s="84" t="s">
        <v>349</v>
      </c>
      <c r="F59" s="84" t="s">
        <v>350</v>
      </c>
      <c r="G59" s="84" t="s">
        <v>351</v>
      </c>
      <c r="H59" s="10"/>
      <c r="I59" s="111" t="s">
        <v>352</v>
      </c>
      <c r="J59" s="12" t="s">
        <v>283</v>
      </c>
      <c r="K59" s="112" t="s">
        <v>353</v>
      </c>
    </row>
    <row r="60" spans="1:11" ht="91" x14ac:dyDescent="0.35">
      <c r="A60" s="83" t="s">
        <v>354</v>
      </c>
      <c r="B60" s="83" t="s">
        <v>355</v>
      </c>
      <c r="C60" s="83" t="s">
        <v>129</v>
      </c>
      <c r="D60" s="83" t="s">
        <v>34</v>
      </c>
      <c r="E60" s="84" t="s">
        <v>356</v>
      </c>
      <c r="F60" s="84" t="s">
        <v>357</v>
      </c>
      <c r="G60" s="84" t="s">
        <v>358</v>
      </c>
      <c r="H60" s="10"/>
      <c r="I60" s="111" t="s">
        <v>359</v>
      </c>
      <c r="J60" s="12" t="s">
        <v>354</v>
      </c>
      <c r="K60" s="112" t="s">
        <v>360</v>
      </c>
    </row>
    <row r="61" spans="1:11" ht="52" x14ac:dyDescent="0.35">
      <c r="A61" s="83" t="s">
        <v>354</v>
      </c>
      <c r="B61" s="83" t="s">
        <v>361</v>
      </c>
      <c r="C61" s="83" t="s">
        <v>33</v>
      </c>
      <c r="D61" s="83" t="s">
        <v>54</v>
      </c>
      <c r="E61" s="84" t="s">
        <v>362</v>
      </c>
      <c r="F61" s="84" t="s">
        <v>363</v>
      </c>
      <c r="G61" s="84" t="s">
        <v>364</v>
      </c>
      <c r="H61" s="10"/>
      <c r="I61" s="111" t="s">
        <v>365</v>
      </c>
      <c r="J61" s="12" t="s">
        <v>354</v>
      </c>
      <c r="K61" s="112" t="s">
        <v>366</v>
      </c>
    </row>
    <row r="62" spans="1:11" ht="104" x14ac:dyDescent="0.35">
      <c r="A62" s="83" t="s">
        <v>354</v>
      </c>
      <c r="B62" s="83" t="s">
        <v>367</v>
      </c>
      <c r="C62" s="83" t="s">
        <v>129</v>
      </c>
      <c r="D62" s="83" t="s">
        <v>34</v>
      </c>
      <c r="E62" s="84" t="s">
        <v>368</v>
      </c>
      <c r="F62" s="84" t="s">
        <v>369</v>
      </c>
      <c r="G62" s="84" t="s">
        <v>370</v>
      </c>
      <c r="H62" s="10"/>
      <c r="I62" s="111" t="s">
        <v>371</v>
      </c>
      <c r="J62" s="12" t="s">
        <v>354</v>
      </c>
      <c r="K62" s="112" t="s">
        <v>372</v>
      </c>
    </row>
    <row r="63" spans="1:11" ht="78" x14ac:dyDescent="0.35">
      <c r="A63" s="83" t="s">
        <v>354</v>
      </c>
      <c r="B63" s="83" t="s">
        <v>373</v>
      </c>
      <c r="C63" s="83" t="s">
        <v>33</v>
      </c>
      <c r="D63" s="83" t="s">
        <v>34</v>
      </c>
      <c r="E63" s="84" t="s">
        <v>374</v>
      </c>
      <c r="F63" s="84" t="s">
        <v>375</v>
      </c>
      <c r="G63" s="84" t="s">
        <v>376</v>
      </c>
      <c r="H63" s="10"/>
      <c r="I63" s="111" t="s">
        <v>377</v>
      </c>
      <c r="J63" s="12" t="s">
        <v>354</v>
      </c>
      <c r="K63" s="112" t="s">
        <v>378</v>
      </c>
    </row>
    <row r="64" spans="1:11" ht="52" x14ac:dyDescent="0.35">
      <c r="A64" s="83" t="s">
        <v>354</v>
      </c>
      <c r="B64" s="83" t="s">
        <v>379</v>
      </c>
      <c r="C64" s="83" t="s">
        <v>33</v>
      </c>
      <c r="D64" s="83" t="s">
        <v>34</v>
      </c>
      <c r="E64" s="84" t="s">
        <v>374</v>
      </c>
      <c r="F64" s="84" t="s">
        <v>375</v>
      </c>
      <c r="G64" s="84" t="s">
        <v>380</v>
      </c>
      <c r="H64" s="10"/>
      <c r="I64" s="111" t="s">
        <v>381</v>
      </c>
      <c r="J64" s="12" t="s">
        <v>354</v>
      </c>
      <c r="K64" s="112" t="s">
        <v>382</v>
      </c>
    </row>
    <row r="65" spans="1:11" ht="52" x14ac:dyDescent="0.35">
      <c r="A65" s="83" t="s">
        <v>354</v>
      </c>
      <c r="B65" s="83" t="s">
        <v>383</v>
      </c>
      <c r="C65" s="83" t="s">
        <v>33</v>
      </c>
      <c r="D65" s="83" t="s">
        <v>34</v>
      </c>
      <c r="E65" s="84" t="s">
        <v>384</v>
      </c>
      <c r="F65" s="84" t="s">
        <v>385</v>
      </c>
      <c r="G65" s="84" t="s">
        <v>386</v>
      </c>
      <c r="H65" s="10"/>
      <c r="I65" s="111" t="s">
        <v>387</v>
      </c>
      <c r="J65" s="12" t="s">
        <v>354</v>
      </c>
      <c r="K65" s="112" t="s">
        <v>388</v>
      </c>
    </row>
    <row r="66" spans="1:11" ht="65" x14ac:dyDescent="0.35">
      <c r="A66" s="83" t="s">
        <v>354</v>
      </c>
      <c r="B66" s="83" t="s">
        <v>389</v>
      </c>
      <c r="C66" s="83" t="s">
        <v>33</v>
      </c>
      <c r="D66" s="83" t="s">
        <v>34</v>
      </c>
      <c r="E66" s="84" t="s">
        <v>390</v>
      </c>
      <c r="F66" s="84" t="s">
        <v>391</v>
      </c>
      <c r="G66" s="84" t="s">
        <v>392</v>
      </c>
      <c r="H66" s="10"/>
      <c r="I66" s="111" t="s">
        <v>393</v>
      </c>
      <c r="J66" s="12" t="s">
        <v>354</v>
      </c>
      <c r="K66" s="112" t="s">
        <v>394</v>
      </c>
    </row>
    <row r="67" spans="1:11" ht="130" x14ac:dyDescent="0.35">
      <c r="A67" s="83" t="s">
        <v>354</v>
      </c>
      <c r="B67" s="83" t="s">
        <v>395</v>
      </c>
      <c r="C67" s="83" t="s">
        <v>33</v>
      </c>
      <c r="D67" s="83" t="s">
        <v>34</v>
      </c>
      <c r="E67" s="84" t="s">
        <v>396</v>
      </c>
      <c r="F67" s="84" t="s">
        <v>397</v>
      </c>
      <c r="G67" s="84" t="s">
        <v>398</v>
      </c>
      <c r="H67" s="10"/>
      <c r="I67" s="111" t="s">
        <v>399</v>
      </c>
      <c r="J67" s="12" t="s">
        <v>354</v>
      </c>
      <c r="K67" s="112" t="s">
        <v>400</v>
      </c>
    </row>
    <row r="68" spans="1:11" ht="78" x14ac:dyDescent="0.35">
      <c r="A68" s="83" t="s">
        <v>354</v>
      </c>
      <c r="B68" s="83" t="s">
        <v>401</v>
      </c>
      <c r="C68" s="83" t="s">
        <v>33</v>
      </c>
      <c r="D68" s="83" t="s">
        <v>34</v>
      </c>
      <c r="E68" s="84" t="s">
        <v>402</v>
      </c>
      <c r="F68" s="84" t="s">
        <v>403</v>
      </c>
      <c r="G68" s="84" t="s">
        <v>404</v>
      </c>
      <c r="H68" s="10"/>
      <c r="I68" s="111" t="s">
        <v>405</v>
      </c>
      <c r="J68" s="12" t="s">
        <v>354</v>
      </c>
      <c r="K68" s="112" t="s">
        <v>406</v>
      </c>
    </row>
    <row r="69" spans="1:11" ht="130" x14ac:dyDescent="0.35">
      <c r="A69" s="83" t="s">
        <v>354</v>
      </c>
      <c r="B69" s="83" t="s">
        <v>407</v>
      </c>
      <c r="C69" s="83" t="s">
        <v>33</v>
      </c>
      <c r="D69" s="83" t="s">
        <v>34</v>
      </c>
      <c r="E69" s="84" t="s">
        <v>408</v>
      </c>
      <c r="F69" s="84" t="s">
        <v>409</v>
      </c>
      <c r="G69" s="84" t="s">
        <v>410</v>
      </c>
      <c r="H69" s="10"/>
      <c r="I69" s="111" t="s">
        <v>411</v>
      </c>
      <c r="J69" s="12" t="s">
        <v>354</v>
      </c>
      <c r="K69" s="112" t="s">
        <v>412</v>
      </c>
    </row>
    <row r="70" spans="1:11" ht="91" x14ac:dyDescent="0.35">
      <c r="A70" s="83" t="s">
        <v>354</v>
      </c>
      <c r="B70" s="83" t="s">
        <v>413</v>
      </c>
      <c r="C70" s="83" t="s">
        <v>33</v>
      </c>
      <c r="D70" s="83" t="s">
        <v>34</v>
      </c>
      <c r="E70" s="84" t="s">
        <v>414</v>
      </c>
      <c r="F70" s="84" t="s">
        <v>415</v>
      </c>
      <c r="G70" s="84" t="s">
        <v>416</v>
      </c>
      <c r="H70" s="10"/>
      <c r="I70" s="111" t="s">
        <v>417</v>
      </c>
      <c r="J70" s="12" t="s">
        <v>354</v>
      </c>
      <c r="K70" s="112" t="s">
        <v>418</v>
      </c>
    </row>
    <row r="71" spans="1:11" ht="143" x14ac:dyDescent="0.35">
      <c r="A71" s="83" t="s">
        <v>419</v>
      </c>
      <c r="B71" s="83" t="s">
        <v>420</v>
      </c>
      <c r="C71" s="83" t="s">
        <v>421</v>
      </c>
      <c r="D71" s="83" t="s">
        <v>34</v>
      </c>
      <c r="E71" s="84" t="s">
        <v>422</v>
      </c>
      <c r="F71" s="84" t="s">
        <v>423</v>
      </c>
      <c r="G71" s="84" t="s">
        <v>424</v>
      </c>
      <c r="H71" s="10"/>
      <c r="I71" s="111" t="s">
        <v>425</v>
      </c>
      <c r="J71" s="12" t="s">
        <v>419</v>
      </c>
      <c r="K71" s="112" t="s">
        <v>426</v>
      </c>
    </row>
    <row r="72" spans="1:11" ht="65" x14ac:dyDescent="0.35">
      <c r="A72" s="83" t="s">
        <v>427</v>
      </c>
      <c r="B72" s="83" t="s">
        <v>428</v>
      </c>
      <c r="C72" s="83" t="s">
        <v>87</v>
      </c>
      <c r="D72" s="83" t="s">
        <v>54</v>
      </c>
      <c r="E72" s="84" t="s">
        <v>429</v>
      </c>
      <c r="F72" s="84" t="s">
        <v>430</v>
      </c>
      <c r="G72" s="84" t="s">
        <v>431</v>
      </c>
      <c r="H72" s="10"/>
      <c r="I72" s="111" t="s">
        <v>432</v>
      </c>
      <c r="J72" s="12" t="s">
        <v>427</v>
      </c>
      <c r="K72" s="112" t="s">
        <v>433</v>
      </c>
    </row>
    <row r="73" spans="1:11" ht="104" x14ac:dyDescent="0.35">
      <c r="A73" s="83" t="s">
        <v>427</v>
      </c>
      <c r="B73" s="83" t="s">
        <v>434</v>
      </c>
      <c r="C73" s="83" t="s">
        <v>87</v>
      </c>
      <c r="D73" s="83" t="s">
        <v>54</v>
      </c>
      <c r="E73" s="84" t="s">
        <v>435</v>
      </c>
      <c r="F73" s="84" t="s">
        <v>436</v>
      </c>
      <c r="G73" s="84" t="s">
        <v>437</v>
      </c>
      <c r="H73" s="10"/>
      <c r="I73" s="111" t="s">
        <v>438</v>
      </c>
      <c r="J73" s="13" t="s">
        <v>427</v>
      </c>
      <c r="K73" s="114" t="s">
        <v>439</v>
      </c>
    </row>
    <row r="74" spans="1:11" ht="78" x14ac:dyDescent="0.35">
      <c r="A74" s="83" t="s">
        <v>427</v>
      </c>
      <c r="B74" s="83" t="s">
        <v>440</v>
      </c>
      <c r="C74" s="83" t="s">
        <v>33</v>
      </c>
      <c r="D74" s="83" t="s">
        <v>54</v>
      </c>
      <c r="E74" s="84" t="s">
        <v>441</v>
      </c>
      <c r="F74" s="84" t="s">
        <v>442</v>
      </c>
      <c r="G74" s="84" t="s">
        <v>443</v>
      </c>
      <c r="H74" s="10"/>
      <c r="I74" s="111" t="s">
        <v>444</v>
      </c>
      <c r="J74" s="13" t="s">
        <v>427</v>
      </c>
      <c r="K74" s="114" t="s">
        <v>445</v>
      </c>
    </row>
    <row r="75" spans="1:11" ht="78" x14ac:dyDescent="0.35">
      <c r="A75" s="83" t="s">
        <v>427</v>
      </c>
      <c r="B75" s="83" t="s">
        <v>446</v>
      </c>
      <c r="C75" s="83" t="s">
        <v>33</v>
      </c>
      <c r="D75" s="83" t="s">
        <v>54</v>
      </c>
      <c r="E75" s="84" t="s">
        <v>447</v>
      </c>
      <c r="F75" s="84" t="s">
        <v>448</v>
      </c>
      <c r="G75" s="84" t="s">
        <v>449</v>
      </c>
      <c r="H75" s="10"/>
      <c r="I75" s="111" t="s">
        <v>450</v>
      </c>
      <c r="J75" s="12" t="s">
        <v>427</v>
      </c>
      <c r="K75" s="112" t="s">
        <v>451</v>
      </c>
    </row>
    <row r="76" spans="1:11" ht="65" x14ac:dyDescent="0.35">
      <c r="A76" s="83" t="s">
        <v>452</v>
      </c>
      <c r="B76" s="83" t="s">
        <v>453</v>
      </c>
      <c r="C76" s="83" t="s">
        <v>87</v>
      </c>
      <c r="D76" s="83" t="s">
        <v>54</v>
      </c>
      <c r="E76" s="84" t="s">
        <v>454</v>
      </c>
      <c r="F76" s="84" t="s">
        <v>455</v>
      </c>
      <c r="G76" s="84" t="s">
        <v>456</v>
      </c>
      <c r="H76" s="10"/>
      <c r="I76" s="115" t="s">
        <v>457</v>
      </c>
      <c r="J76" s="116" t="s">
        <v>452</v>
      </c>
      <c r="K76" s="117" t="s">
        <v>458</v>
      </c>
    </row>
    <row r="77" spans="1:11" x14ac:dyDescent="0.35">
      <c r="A77" s="1"/>
      <c r="B77" s="1"/>
      <c r="C77" s="1"/>
      <c r="D77" s="1"/>
      <c r="E77" s="1"/>
      <c r="F77" s="1"/>
      <c r="G77" s="1"/>
      <c r="H77" s="1"/>
      <c r="I77" s="1"/>
      <c r="J77" s="1"/>
      <c r="K77" s="1"/>
    </row>
  </sheetData>
  <mergeCells count="1">
    <mergeCell ref="A1:K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156BC-B4F3-4E78-BF3F-74CE91823AF5}">
  <sheetPr>
    <tabColor theme="2"/>
  </sheetPr>
  <dimension ref="A1:H101"/>
  <sheetViews>
    <sheetView showGridLines="0" zoomScale="55" zoomScaleNormal="55" workbookViewId="0">
      <selection activeCell="C10" sqref="C10"/>
    </sheetView>
  </sheetViews>
  <sheetFormatPr baseColWidth="10" defaultColWidth="11.453125" defaultRowHeight="14.5" x14ac:dyDescent="0.35"/>
  <cols>
    <col min="1" max="1" width="38.7265625" style="1" customWidth="1"/>
    <col min="2" max="2" width="33.90625" style="1" customWidth="1"/>
    <col min="3" max="3" width="53.453125" style="1" customWidth="1"/>
    <col min="4" max="4" width="43.54296875" style="1" customWidth="1"/>
    <col min="5" max="5" width="28.1796875" style="1" customWidth="1"/>
    <col min="6" max="6" width="40.1796875" style="1" customWidth="1"/>
    <col min="7" max="7" width="46.453125" style="1" customWidth="1"/>
    <col min="8" max="8" width="19.1796875" style="1" customWidth="1"/>
    <col min="9" max="16384" width="11.453125" style="1"/>
  </cols>
  <sheetData>
    <row r="1" spans="1:8" ht="21" x14ac:dyDescent="0.35">
      <c r="A1" s="243" t="s">
        <v>459</v>
      </c>
      <c r="B1" s="243"/>
      <c r="C1" s="243"/>
      <c r="D1" s="243"/>
      <c r="E1" s="243"/>
      <c r="F1" s="243"/>
      <c r="G1" s="243"/>
      <c r="H1" s="243"/>
    </row>
    <row r="3" spans="1:8" ht="15.5" x14ac:dyDescent="0.35">
      <c r="A3" s="165" t="s">
        <v>460</v>
      </c>
    </row>
    <row r="5" spans="1:8" x14ac:dyDescent="0.35">
      <c r="B5" s="144" t="s">
        <v>461</v>
      </c>
      <c r="C5" s="144" t="s">
        <v>462</v>
      </c>
      <c r="D5" s="248" t="s">
        <v>463</v>
      </c>
      <c r="E5" s="248"/>
      <c r="F5" s="248"/>
      <c r="G5" s="248"/>
    </row>
    <row r="6" spans="1:8" x14ac:dyDescent="0.35">
      <c r="B6" s="63" t="s">
        <v>464</v>
      </c>
      <c r="C6" s="138" t="s">
        <v>465</v>
      </c>
      <c r="D6" s="247" t="s">
        <v>466</v>
      </c>
      <c r="E6" s="247"/>
      <c r="F6" s="247"/>
      <c r="G6" s="247"/>
    </row>
    <row r="7" spans="1:8" x14ac:dyDescent="0.35">
      <c r="B7" s="166" t="s">
        <v>467</v>
      </c>
      <c r="C7" s="138" t="s">
        <v>468</v>
      </c>
      <c r="D7" s="247" t="s">
        <v>469</v>
      </c>
      <c r="E7" s="247"/>
      <c r="F7" s="247"/>
      <c r="G7" s="247"/>
    </row>
    <row r="8" spans="1:8" x14ac:dyDescent="0.35">
      <c r="B8" s="167" t="s">
        <v>470</v>
      </c>
      <c r="C8" s="138" t="s">
        <v>471</v>
      </c>
      <c r="D8" s="247" t="s">
        <v>472</v>
      </c>
      <c r="E8" s="247"/>
      <c r="F8" s="247"/>
      <c r="G8" s="247"/>
    </row>
    <row r="9" spans="1:8" ht="43.5" customHeight="1" x14ac:dyDescent="0.35">
      <c r="B9" s="137" t="s">
        <v>473</v>
      </c>
      <c r="C9" s="138" t="s">
        <v>474</v>
      </c>
      <c r="D9" s="245" t="s">
        <v>475</v>
      </c>
      <c r="E9" s="245"/>
      <c r="F9" s="245"/>
      <c r="G9" s="245"/>
    </row>
    <row r="10" spans="1:8" x14ac:dyDescent="0.35">
      <c r="B10" s="168" t="s">
        <v>476</v>
      </c>
      <c r="C10" s="138" t="s">
        <v>868</v>
      </c>
      <c r="D10" s="247" t="s">
        <v>477</v>
      </c>
      <c r="E10" s="247"/>
      <c r="F10" s="247"/>
      <c r="G10" s="247"/>
    </row>
    <row r="13" spans="1:8" ht="15.5" x14ac:dyDescent="0.35">
      <c r="A13" s="165" t="s">
        <v>478</v>
      </c>
    </row>
    <row r="14" spans="1:8" x14ac:dyDescent="0.35">
      <c r="E14" s="244" t="s">
        <v>479</v>
      </c>
      <c r="F14" s="244"/>
      <c r="G14" s="244"/>
      <c r="H14" s="244"/>
    </row>
    <row r="15" spans="1:8" x14ac:dyDescent="0.35">
      <c r="B15" s="144" t="s">
        <v>461</v>
      </c>
      <c r="C15" s="144" t="s">
        <v>480</v>
      </c>
      <c r="D15" s="144" t="s">
        <v>481</v>
      </c>
      <c r="E15" s="169" t="s">
        <v>467</v>
      </c>
      <c r="F15" s="170" t="s">
        <v>482</v>
      </c>
      <c r="G15" s="246" t="s">
        <v>483</v>
      </c>
      <c r="H15" s="246"/>
    </row>
    <row r="16" spans="1:8" x14ac:dyDescent="0.35">
      <c r="B16" s="138" t="s">
        <v>484</v>
      </c>
      <c r="C16" s="138" t="s">
        <v>485</v>
      </c>
      <c r="D16" s="138" t="s">
        <v>486</v>
      </c>
      <c r="E16" s="138"/>
      <c r="F16" s="138"/>
      <c r="G16" s="171" t="s">
        <v>487</v>
      </c>
      <c r="H16" s="171" t="s">
        <v>487</v>
      </c>
    </row>
    <row r="17" spans="2:8" x14ac:dyDescent="0.35">
      <c r="B17" s="138" t="s">
        <v>484</v>
      </c>
      <c r="C17" s="138" t="s">
        <v>488</v>
      </c>
      <c r="D17" s="138" t="s">
        <v>489</v>
      </c>
      <c r="E17" s="138"/>
      <c r="F17" s="138"/>
      <c r="G17" s="171" t="s">
        <v>487</v>
      </c>
      <c r="H17" s="171" t="s">
        <v>487</v>
      </c>
    </row>
    <row r="18" spans="2:8" ht="43.5" x14ac:dyDescent="0.35">
      <c r="B18" s="138" t="s">
        <v>717</v>
      </c>
      <c r="C18" s="138" t="s">
        <v>490</v>
      </c>
      <c r="D18" s="138" t="s">
        <v>486</v>
      </c>
      <c r="E18" s="138"/>
      <c r="F18" s="172" t="s">
        <v>491</v>
      </c>
      <c r="G18" s="171"/>
      <c r="H18" s="171"/>
    </row>
    <row r="19" spans="2:8" ht="14.5" customHeight="1" x14ac:dyDescent="0.35">
      <c r="B19" s="138" t="s">
        <v>718</v>
      </c>
      <c r="C19" s="138" t="s">
        <v>492</v>
      </c>
      <c r="D19" s="138" t="s">
        <v>489</v>
      </c>
      <c r="E19" s="138"/>
      <c r="F19" s="138"/>
      <c r="G19" s="249" t="s">
        <v>494</v>
      </c>
      <c r="H19" s="240" t="s">
        <v>495</v>
      </c>
    </row>
    <row r="20" spans="2:8" x14ac:dyDescent="0.35">
      <c r="B20" s="138" t="s">
        <v>718</v>
      </c>
      <c r="C20" s="138" t="s">
        <v>497</v>
      </c>
      <c r="D20" s="138" t="s">
        <v>489</v>
      </c>
      <c r="E20" s="138"/>
      <c r="F20" s="138"/>
      <c r="G20" s="250"/>
      <c r="H20" s="241"/>
    </row>
    <row r="21" spans="2:8" x14ac:dyDescent="0.35">
      <c r="B21" s="138" t="s">
        <v>718</v>
      </c>
      <c r="C21" s="138" t="s">
        <v>498</v>
      </c>
      <c r="D21" s="138" t="s">
        <v>489</v>
      </c>
      <c r="E21" s="138"/>
      <c r="F21" s="138"/>
      <c r="G21" s="250"/>
      <c r="H21" s="241"/>
    </row>
    <row r="22" spans="2:8" x14ac:dyDescent="0.35">
      <c r="B22" s="138" t="s">
        <v>499</v>
      </c>
      <c r="C22" s="138" t="s">
        <v>500</v>
      </c>
      <c r="D22" s="138" t="s">
        <v>486</v>
      </c>
      <c r="E22" s="138"/>
      <c r="F22" s="138"/>
      <c r="G22" s="250"/>
      <c r="H22" s="241"/>
    </row>
    <row r="23" spans="2:8" x14ac:dyDescent="0.35">
      <c r="B23" s="138" t="s">
        <v>499</v>
      </c>
      <c r="C23" s="138" t="s">
        <v>501</v>
      </c>
      <c r="D23" s="138" t="s">
        <v>486</v>
      </c>
      <c r="E23" s="138"/>
      <c r="F23" s="138"/>
      <c r="G23" s="250"/>
      <c r="H23" s="241"/>
    </row>
    <row r="24" spans="2:8" x14ac:dyDescent="0.35">
      <c r="B24" s="138" t="s">
        <v>499</v>
      </c>
      <c r="C24" s="138" t="s">
        <v>502</v>
      </c>
      <c r="D24" s="138" t="s">
        <v>486</v>
      </c>
      <c r="E24" s="138"/>
      <c r="F24" s="138"/>
      <c r="G24" s="250"/>
      <c r="H24" s="241"/>
    </row>
    <row r="25" spans="2:8" ht="29" x14ac:dyDescent="0.35">
      <c r="B25" s="138" t="s">
        <v>613</v>
      </c>
      <c r="C25" s="138" t="s">
        <v>507</v>
      </c>
      <c r="D25" s="138" t="s">
        <v>486</v>
      </c>
      <c r="E25" s="138"/>
      <c r="F25" s="172" t="s">
        <v>719</v>
      </c>
      <c r="G25" s="251"/>
      <c r="H25" s="241"/>
    </row>
    <row r="26" spans="2:8" ht="14.5" customHeight="1" x14ac:dyDescent="0.35">
      <c r="B26" s="138" t="s">
        <v>716</v>
      </c>
      <c r="C26" s="138" t="s">
        <v>509</v>
      </c>
      <c r="D26" s="138" t="s">
        <v>489</v>
      </c>
      <c r="E26" s="245" t="s">
        <v>510</v>
      </c>
      <c r="F26" s="138"/>
      <c r="G26" s="245" t="s">
        <v>511</v>
      </c>
      <c r="H26" s="241"/>
    </row>
    <row r="27" spans="2:8" x14ac:dyDescent="0.35">
      <c r="B27" s="138" t="s">
        <v>716</v>
      </c>
      <c r="C27" s="138" t="s">
        <v>512</v>
      </c>
      <c r="D27" s="138" t="s">
        <v>489</v>
      </c>
      <c r="E27" s="245"/>
      <c r="F27" s="138"/>
      <c r="G27" s="245"/>
      <c r="H27" s="241"/>
    </row>
    <row r="28" spans="2:8" x14ac:dyDescent="0.35">
      <c r="B28" s="138" t="s">
        <v>513</v>
      </c>
      <c r="C28" s="138" t="s">
        <v>514</v>
      </c>
      <c r="D28" s="138" t="s">
        <v>489</v>
      </c>
      <c r="E28" s="245"/>
      <c r="F28" s="138"/>
      <c r="G28" s="245"/>
      <c r="H28" s="241"/>
    </row>
    <row r="29" spans="2:8" ht="30.65" customHeight="1" x14ac:dyDescent="0.35">
      <c r="B29" s="138" t="s">
        <v>513</v>
      </c>
      <c r="C29" s="138" t="s">
        <v>515</v>
      </c>
      <c r="D29" s="138" t="s">
        <v>489</v>
      </c>
      <c r="E29" s="245"/>
      <c r="F29" s="138"/>
      <c r="G29" s="245"/>
      <c r="H29" s="241"/>
    </row>
    <row r="30" spans="2:8" ht="30.65" customHeight="1" x14ac:dyDescent="0.35">
      <c r="B30" s="138" t="s">
        <v>503</v>
      </c>
      <c r="C30" s="138" t="s">
        <v>504</v>
      </c>
      <c r="D30" s="138" t="s">
        <v>489</v>
      </c>
      <c r="E30" s="138"/>
      <c r="F30" s="138"/>
      <c r="G30" s="249" t="s">
        <v>494</v>
      </c>
      <c r="H30" s="241"/>
    </row>
    <row r="31" spans="2:8" x14ac:dyDescent="0.35">
      <c r="B31" s="138" t="s">
        <v>714</v>
      </c>
      <c r="C31" s="138" t="s">
        <v>492</v>
      </c>
      <c r="D31" s="138" t="s">
        <v>506</v>
      </c>
      <c r="E31" s="138"/>
      <c r="F31" s="138"/>
      <c r="G31" s="250"/>
      <c r="H31" s="241"/>
    </row>
    <row r="32" spans="2:8" x14ac:dyDescent="0.35">
      <c r="B32" s="138" t="s">
        <v>714</v>
      </c>
      <c r="C32" s="138" t="s">
        <v>496</v>
      </c>
      <c r="D32" s="138" t="s">
        <v>493</v>
      </c>
      <c r="E32" s="138"/>
      <c r="F32" s="138"/>
      <c r="G32" s="250"/>
      <c r="H32" s="241"/>
    </row>
    <row r="33" spans="1:8" x14ac:dyDescent="0.35">
      <c r="B33" s="138" t="s">
        <v>714</v>
      </c>
      <c r="C33" s="138" t="s">
        <v>505</v>
      </c>
      <c r="D33" s="138" t="s">
        <v>506</v>
      </c>
      <c r="E33" s="138"/>
      <c r="F33" s="138"/>
      <c r="G33" s="251"/>
      <c r="H33" s="242"/>
    </row>
    <row r="36" spans="1:8" ht="15.5" x14ac:dyDescent="0.35">
      <c r="A36" s="165" t="s">
        <v>516</v>
      </c>
    </row>
    <row r="38" spans="1:8" ht="15.5" x14ac:dyDescent="0.35">
      <c r="A38" s="173" t="s">
        <v>517</v>
      </c>
    </row>
    <row r="40" spans="1:8" ht="15.5" x14ac:dyDescent="0.35">
      <c r="B40" s="174" t="s">
        <v>518</v>
      </c>
    </row>
    <row r="41" spans="1:8" customFormat="1" ht="29" x14ac:dyDescent="0.35">
      <c r="B41" s="175" t="s">
        <v>720</v>
      </c>
    </row>
    <row r="42" spans="1:8" customFormat="1" ht="29" x14ac:dyDescent="0.35">
      <c r="B42" s="177" t="s">
        <v>721</v>
      </c>
    </row>
    <row r="43" spans="1:8" customFormat="1" ht="29" x14ac:dyDescent="0.35">
      <c r="B43" s="164" t="s">
        <v>722</v>
      </c>
    </row>
    <row r="44" spans="1:8" customFormat="1" x14ac:dyDescent="0.35">
      <c r="B44" s="62" t="s">
        <v>522</v>
      </c>
    </row>
    <row r="67" spans="1:2" x14ac:dyDescent="0.35">
      <c r="B67" s="1" t="s">
        <v>724</v>
      </c>
    </row>
    <row r="72" spans="1:2" ht="15.5" x14ac:dyDescent="0.35">
      <c r="A72" s="165" t="s">
        <v>523</v>
      </c>
    </row>
    <row r="74" spans="1:2" x14ac:dyDescent="0.35">
      <c r="A74" s="1" t="s">
        <v>524</v>
      </c>
    </row>
    <row r="75" spans="1:2" x14ac:dyDescent="0.35">
      <c r="A75" s="1" t="s">
        <v>525</v>
      </c>
    </row>
    <row r="93" spans="1:1" ht="15.5" x14ac:dyDescent="0.35">
      <c r="A93" s="165" t="s">
        <v>526</v>
      </c>
    </row>
    <row r="95" spans="1:1" x14ac:dyDescent="0.35">
      <c r="A95" s="1" t="s">
        <v>527</v>
      </c>
    </row>
    <row r="97" spans="1:1" ht="15.5" x14ac:dyDescent="0.35">
      <c r="A97" s="165" t="s">
        <v>528</v>
      </c>
    </row>
    <row r="98" spans="1:1" x14ac:dyDescent="0.35">
      <c r="A98" s="1" t="s">
        <v>529</v>
      </c>
    </row>
    <row r="99" spans="1:1" x14ac:dyDescent="0.35">
      <c r="A99" s="1" t="s">
        <v>530</v>
      </c>
    </row>
    <row r="100" spans="1:1" x14ac:dyDescent="0.35">
      <c r="A100" s="1" t="s">
        <v>531</v>
      </c>
    </row>
    <row r="101" spans="1:1" x14ac:dyDescent="0.35">
      <c r="A101" s="1" t="s">
        <v>702</v>
      </c>
    </row>
  </sheetData>
  <mergeCells count="14">
    <mergeCell ref="H19:H33"/>
    <mergeCell ref="A1:H1"/>
    <mergeCell ref="E14:H14"/>
    <mergeCell ref="G26:G29"/>
    <mergeCell ref="G15:H15"/>
    <mergeCell ref="E26:E29"/>
    <mergeCell ref="D7:G7"/>
    <mergeCell ref="D8:G8"/>
    <mergeCell ref="D9:G9"/>
    <mergeCell ref="D10:G10"/>
    <mergeCell ref="D5:G5"/>
    <mergeCell ref="D6:G6"/>
    <mergeCell ref="G30:G33"/>
    <mergeCell ref="G19:G2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E3C3-A87E-4ED1-AA07-B997A815884B}">
  <sheetPr>
    <tabColor theme="7" tint="0.79998168889431442"/>
  </sheetPr>
  <dimension ref="A1:K107"/>
  <sheetViews>
    <sheetView showGridLines="0" zoomScale="40" zoomScaleNormal="40" workbookViewId="0">
      <selection activeCell="C4" sqref="C4"/>
    </sheetView>
  </sheetViews>
  <sheetFormatPr baseColWidth="10" defaultColWidth="10.81640625" defaultRowHeight="15" customHeight="1" x14ac:dyDescent="0.3"/>
  <cols>
    <col min="1" max="1" width="19.1796875" style="11" customWidth="1"/>
    <col min="2" max="2" width="21.1796875" style="11" customWidth="1"/>
    <col min="3" max="3" width="67.54296875" style="11" customWidth="1"/>
    <col min="4" max="4" width="121.7265625" style="11" customWidth="1"/>
    <col min="5" max="5" width="42.1796875" style="11" customWidth="1"/>
    <col min="6" max="6" width="41.453125" style="11" customWidth="1"/>
    <col min="7" max="7" width="28" style="11" customWidth="1"/>
    <col min="8" max="8" width="28.1796875" style="11" customWidth="1"/>
    <col min="9" max="9" width="20.453125" style="11" customWidth="1"/>
    <col min="10" max="10" width="19.26953125" style="11" customWidth="1"/>
    <col min="11" max="16384" width="10.81640625" style="11"/>
  </cols>
  <sheetData>
    <row r="1" spans="1:11" ht="26.5" customHeight="1" x14ac:dyDescent="0.3">
      <c r="A1" s="243" t="s">
        <v>532</v>
      </c>
      <c r="B1" s="243"/>
      <c r="C1" s="243"/>
      <c r="D1" s="243"/>
      <c r="E1" s="243"/>
      <c r="F1" s="243"/>
      <c r="G1" s="243"/>
      <c r="H1" s="243"/>
    </row>
    <row r="11" spans="1:11" ht="15" customHeight="1" x14ac:dyDescent="0.3">
      <c r="A11" s="90" t="s">
        <v>533</v>
      </c>
      <c r="J11" s="234" t="s">
        <v>891</v>
      </c>
    </row>
    <row r="12" spans="1:11" ht="15" customHeight="1" x14ac:dyDescent="0.35">
      <c r="B12" s="107" t="s">
        <v>461</v>
      </c>
      <c r="C12" s="100" t="s">
        <v>480</v>
      </c>
      <c r="D12" s="100" t="s">
        <v>481</v>
      </c>
      <c r="E12" s="100" t="s">
        <v>534</v>
      </c>
      <c r="F12" s="100" t="s">
        <v>535</v>
      </c>
      <c r="G12" s="100" t="s">
        <v>536</v>
      </c>
      <c r="H12" s="101" t="s">
        <v>479</v>
      </c>
      <c r="J12" s="11" t="s">
        <v>874</v>
      </c>
      <c r="K12" s="11" t="s">
        <v>875</v>
      </c>
    </row>
    <row r="13" spans="1:11" ht="15" customHeight="1" x14ac:dyDescent="0.35">
      <c r="B13" s="235" t="s">
        <v>874</v>
      </c>
      <c r="C13" s="91" t="s">
        <v>875</v>
      </c>
      <c r="D13" s="92" t="s">
        <v>538</v>
      </c>
      <c r="E13" s="185" t="s">
        <v>539</v>
      </c>
      <c r="F13" s="185" t="s">
        <v>540</v>
      </c>
      <c r="G13" s="186">
        <v>0</v>
      </c>
      <c r="H13" s="187"/>
      <c r="J13" s="11" t="s">
        <v>874</v>
      </c>
      <c r="K13" s="11" t="s">
        <v>876</v>
      </c>
    </row>
    <row r="14" spans="1:11" ht="15" customHeight="1" x14ac:dyDescent="0.35">
      <c r="B14" s="235" t="s">
        <v>874</v>
      </c>
      <c r="C14" s="91" t="s">
        <v>876</v>
      </c>
      <c r="D14" s="92" t="s">
        <v>541</v>
      </c>
      <c r="E14" s="185" t="s">
        <v>539</v>
      </c>
      <c r="F14" s="185" t="s">
        <v>540</v>
      </c>
      <c r="G14" s="186">
        <v>0</v>
      </c>
      <c r="H14" s="187"/>
      <c r="J14" s="11" t="s">
        <v>874</v>
      </c>
      <c r="K14" s="11" t="s">
        <v>877</v>
      </c>
    </row>
    <row r="15" spans="1:11" ht="15" customHeight="1" x14ac:dyDescent="0.35">
      <c r="B15" s="235" t="s">
        <v>874</v>
      </c>
      <c r="C15" s="91" t="s">
        <v>877</v>
      </c>
      <c r="D15" s="92" t="s">
        <v>542</v>
      </c>
      <c r="E15" s="185" t="s">
        <v>539</v>
      </c>
      <c r="F15" s="185" t="s">
        <v>540</v>
      </c>
      <c r="G15" s="186">
        <v>0</v>
      </c>
      <c r="H15" s="187"/>
      <c r="J15" s="11" t="s">
        <v>874</v>
      </c>
      <c r="K15" s="11" t="s">
        <v>496</v>
      </c>
    </row>
    <row r="16" spans="1:11" ht="15" customHeight="1" x14ac:dyDescent="0.35">
      <c r="B16" s="235" t="s">
        <v>874</v>
      </c>
      <c r="C16" s="91" t="s">
        <v>496</v>
      </c>
      <c r="D16" s="92" t="s">
        <v>543</v>
      </c>
      <c r="E16" s="185" t="s">
        <v>544</v>
      </c>
      <c r="F16" s="185" t="s">
        <v>545</v>
      </c>
      <c r="G16" s="186">
        <v>0</v>
      </c>
      <c r="H16" s="187"/>
      <c r="J16" s="11" t="s">
        <v>878</v>
      </c>
      <c r="K16" s="11" t="s">
        <v>879</v>
      </c>
    </row>
    <row r="17" spans="2:11" ht="15" customHeight="1" x14ac:dyDescent="0.35">
      <c r="B17" s="235" t="s">
        <v>878</v>
      </c>
      <c r="C17" s="91" t="s">
        <v>879</v>
      </c>
      <c r="D17" s="92" t="s">
        <v>546</v>
      </c>
      <c r="E17" s="185" t="s">
        <v>544</v>
      </c>
      <c r="F17" s="185" t="s">
        <v>545</v>
      </c>
      <c r="G17" s="186">
        <v>0</v>
      </c>
      <c r="H17" s="187"/>
      <c r="J17" s="11" t="s">
        <v>878</v>
      </c>
      <c r="K17" s="11" t="s">
        <v>880</v>
      </c>
    </row>
    <row r="18" spans="2:11" ht="15" customHeight="1" x14ac:dyDescent="0.35">
      <c r="B18" s="235" t="s">
        <v>878</v>
      </c>
      <c r="C18" s="91" t="s">
        <v>880</v>
      </c>
      <c r="D18" s="92" t="s">
        <v>547</v>
      </c>
      <c r="E18" s="185" t="s">
        <v>544</v>
      </c>
      <c r="F18" s="185" t="s">
        <v>545</v>
      </c>
      <c r="G18" s="186">
        <v>0</v>
      </c>
      <c r="H18" s="187"/>
      <c r="J18" s="11" t="s">
        <v>881</v>
      </c>
      <c r="K18" s="11" t="s">
        <v>882</v>
      </c>
    </row>
    <row r="19" spans="2:11" ht="15" customHeight="1" x14ac:dyDescent="0.35">
      <c r="B19" s="235" t="s">
        <v>881</v>
      </c>
      <c r="C19" s="91" t="s">
        <v>882</v>
      </c>
      <c r="D19" s="92" t="s">
        <v>548</v>
      </c>
      <c r="E19" s="185" t="s">
        <v>544</v>
      </c>
      <c r="F19" s="185" t="s">
        <v>545</v>
      </c>
      <c r="G19" s="186">
        <v>0</v>
      </c>
      <c r="H19" s="187"/>
      <c r="J19" s="11" t="s">
        <v>881</v>
      </c>
      <c r="K19" s="11" t="s">
        <v>883</v>
      </c>
    </row>
    <row r="20" spans="2:11" ht="15" customHeight="1" x14ac:dyDescent="0.35">
      <c r="B20" s="235" t="s">
        <v>881</v>
      </c>
      <c r="C20" s="91" t="s">
        <v>883</v>
      </c>
      <c r="D20" s="92" t="s">
        <v>549</v>
      </c>
      <c r="E20" s="185" t="s">
        <v>544</v>
      </c>
      <c r="F20" s="185" t="s">
        <v>545</v>
      </c>
      <c r="G20" s="186">
        <v>0</v>
      </c>
      <c r="H20" s="187"/>
      <c r="J20" s="11" t="s">
        <v>884</v>
      </c>
      <c r="K20" s="11" t="s">
        <v>885</v>
      </c>
    </row>
    <row r="21" spans="2:11" ht="15" customHeight="1" x14ac:dyDescent="0.35">
      <c r="B21" s="235" t="s">
        <v>884</v>
      </c>
      <c r="C21" s="91" t="s">
        <v>885</v>
      </c>
      <c r="D21" s="92" t="s">
        <v>550</v>
      </c>
      <c r="E21" s="185" t="s">
        <v>544</v>
      </c>
      <c r="F21" s="185" t="s">
        <v>545</v>
      </c>
      <c r="G21" s="186">
        <v>0</v>
      </c>
      <c r="H21" s="187"/>
      <c r="J21" s="11" t="s">
        <v>884</v>
      </c>
      <c r="K21" s="11" t="s">
        <v>886</v>
      </c>
    </row>
    <row r="22" spans="2:11" ht="15" customHeight="1" x14ac:dyDescent="0.35">
      <c r="B22" s="235" t="s">
        <v>884</v>
      </c>
      <c r="C22" s="91" t="s">
        <v>886</v>
      </c>
      <c r="D22" s="92" t="s">
        <v>551</v>
      </c>
      <c r="E22" s="185" t="s">
        <v>552</v>
      </c>
      <c r="F22" s="185" t="s">
        <v>553</v>
      </c>
      <c r="G22" s="186">
        <v>0</v>
      </c>
      <c r="H22" s="187"/>
      <c r="J22" s="11" t="s">
        <v>884</v>
      </c>
      <c r="K22" s="11" t="s">
        <v>497</v>
      </c>
    </row>
    <row r="23" spans="2:11" ht="15" customHeight="1" x14ac:dyDescent="0.35">
      <c r="B23" s="235" t="s">
        <v>884</v>
      </c>
      <c r="C23" s="91" t="s">
        <v>497</v>
      </c>
      <c r="D23" s="91" t="s">
        <v>500</v>
      </c>
      <c r="E23" s="185" t="s">
        <v>552</v>
      </c>
      <c r="F23" s="185" t="s">
        <v>553</v>
      </c>
      <c r="G23" s="186">
        <v>0</v>
      </c>
      <c r="H23" s="187"/>
      <c r="J23" s="11" t="s">
        <v>884</v>
      </c>
      <c r="K23" s="11" t="s">
        <v>498</v>
      </c>
    </row>
    <row r="24" spans="2:11" ht="15" customHeight="1" x14ac:dyDescent="0.35">
      <c r="B24" s="235" t="s">
        <v>884</v>
      </c>
      <c r="C24" s="91" t="s">
        <v>498</v>
      </c>
      <c r="D24" s="91" t="s">
        <v>501</v>
      </c>
      <c r="E24" s="185" t="s">
        <v>552</v>
      </c>
      <c r="F24" s="185" t="s">
        <v>553</v>
      </c>
      <c r="G24" s="186">
        <v>0</v>
      </c>
      <c r="H24" s="187"/>
      <c r="J24" s="11" t="s">
        <v>499</v>
      </c>
      <c r="K24" s="11" t="s">
        <v>887</v>
      </c>
    </row>
    <row r="25" spans="2:11" ht="15" customHeight="1" x14ac:dyDescent="0.35">
      <c r="B25" s="235" t="s">
        <v>499</v>
      </c>
      <c r="C25" s="91" t="s">
        <v>887</v>
      </c>
      <c r="D25" s="91" t="s">
        <v>502</v>
      </c>
      <c r="E25" s="185" t="s">
        <v>552</v>
      </c>
      <c r="F25" s="185" t="s">
        <v>553</v>
      </c>
      <c r="G25" s="186">
        <v>0</v>
      </c>
      <c r="H25" s="187"/>
      <c r="J25" s="11" t="s">
        <v>499</v>
      </c>
      <c r="K25" s="11" t="s">
        <v>888</v>
      </c>
    </row>
    <row r="26" spans="2:11" ht="15" customHeight="1" x14ac:dyDescent="0.35">
      <c r="B26" s="235" t="s">
        <v>499</v>
      </c>
      <c r="C26" s="91" t="s">
        <v>888</v>
      </c>
      <c r="D26" s="93" t="s">
        <v>555</v>
      </c>
      <c r="E26" s="185" t="s">
        <v>552</v>
      </c>
      <c r="F26" s="185" t="s">
        <v>553</v>
      </c>
      <c r="G26" s="186">
        <v>0</v>
      </c>
      <c r="H26" s="187"/>
      <c r="J26" s="11" t="s">
        <v>499</v>
      </c>
      <c r="K26" s="11" t="s">
        <v>889</v>
      </c>
    </row>
    <row r="27" spans="2:11" ht="15" customHeight="1" x14ac:dyDescent="0.35">
      <c r="B27" s="235" t="s">
        <v>499</v>
      </c>
      <c r="C27" s="91" t="s">
        <v>889</v>
      </c>
      <c r="D27" s="93" t="s">
        <v>557</v>
      </c>
      <c r="E27" s="185" t="s">
        <v>558</v>
      </c>
      <c r="F27" s="185" t="s">
        <v>559</v>
      </c>
      <c r="G27" s="186">
        <v>0</v>
      </c>
      <c r="H27" s="187"/>
      <c r="J27" s="11" t="s">
        <v>513</v>
      </c>
      <c r="K27" s="11" t="s">
        <v>890</v>
      </c>
    </row>
    <row r="28" spans="2:11" ht="15" customHeight="1" x14ac:dyDescent="0.35">
      <c r="B28" s="235" t="s">
        <v>513</v>
      </c>
      <c r="C28" s="91" t="s">
        <v>890</v>
      </c>
      <c r="D28" s="91" t="s">
        <v>560</v>
      </c>
      <c r="E28" s="185" t="s">
        <v>558</v>
      </c>
      <c r="F28" s="185" t="s">
        <v>559</v>
      </c>
      <c r="G28" s="186">
        <v>0</v>
      </c>
      <c r="H28" s="187"/>
      <c r="J28" s="11" t="s">
        <v>513</v>
      </c>
      <c r="K28" s="11" t="s">
        <v>567</v>
      </c>
    </row>
    <row r="29" spans="2:11" ht="15" customHeight="1" x14ac:dyDescent="0.35">
      <c r="B29" s="235" t="s">
        <v>513</v>
      </c>
      <c r="C29" s="91" t="s">
        <v>567</v>
      </c>
      <c r="D29" s="91" t="s">
        <v>561</v>
      </c>
      <c r="E29" s="185" t="s">
        <v>558</v>
      </c>
      <c r="F29" s="185" t="s">
        <v>559</v>
      </c>
      <c r="G29" s="186">
        <v>0</v>
      </c>
      <c r="H29" s="187"/>
      <c r="J29" s="11" t="s">
        <v>503</v>
      </c>
      <c r="K29" s="11" t="s">
        <v>560</v>
      </c>
    </row>
    <row r="30" spans="2:11" ht="15" customHeight="1" x14ac:dyDescent="0.35">
      <c r="B30" s="236" t="s">
        <v>503</v>
      </c>
      <c r="C30" s="108" t="s">
        <v>560</v>
      </c>
      <c r="D30" s="108" t="s">
        <v>562</v>
      </c>
      <c r="E30" s="188" t="s">
        <v>558</v>
      </c>
      <c r="F30" s="188" t="s">
        <v>559</v>
      </c>
      <c r="G30" s="189">
        <v>0</v>
      </c>
      <c r="H30" s="190"/>
      <c r="J30" s="11" t="s">
        <v>503</v>
      </c>
      <c r="K30" s="11" t="s">
        <v>561</v>
      </c>
    </row>
    <row r="31" spans="2:11" ht="15" customHeight="1" x14ac:dyDescent="0.3">
      <c r="B31" s="11" t="s">
        <v>503</v>
      </c>
      <c r="C31" s="11" t="s">
        <v>561</v>
      </c>
      <c r="J31" s="11" t="s">
        <v>503</v>
      </c>
      <c r="K31" s="11" t="s">
        <v>562</v>
      </c>
    </row>
    <row r="32" spans="2:11" ht="15" customHeight="1" x14ac:dyDescent="0.3">
      <c r="B32" s="11" t="s">
        <v>503</v>
      </c>
      <c r="C32" s="11" t="s">
        <v>562</v>
      </c>
    </row>
    <row r="35" spans="1:10" ht="15" customHeight="1" x14ac:dyDescent="0.3">
      <c r="A35" s="90" t="s">
        <v>563</v>
      </c>
      <c r="E35" s="252" t="s">
        <v>508</v>
      </c>
      <c r="F35" s="253"/>
      <c r="G35" s="252" t="s">
        <v>513</v>
      </c>
      <c r="H35" s="253"/>
    </row>
    <row r="36" spans="1:10" ht="15" customHeight="1" x14ac:dyDescent="0.3">
      <c r="B36" s="80" t="s">
        <v>21</v>
      </c>
      <c r="C36" s="80"/>
      <c r="D36" s="80"/>
      <c r="E36" s="86" t="s">
        <v>564</v>
      </c>
      <c r="F36" s="86" t="s">
        <v>565</v>
      </c>
      <c r="G36" s="86" t="s">
        <v>566</v>
      </c>
      <c r="H36" s="86" t="s">
        <v>567</v>
      </c>
    </row>
    <row r="37" spans="1:10" ht="15" customHeight="1" x14ac:dyDescent="0.35">
      <c r="B37" s="98" t="s">
        <v>568</v>
      </c>
      <c r="C37" s="99" t="s">
        <v>22</v>
      </c>
      <c r="D37" s="99" t="s">
        <v>30</v>
      </c>
      <c r="E37" s="99" t="s">
        <v>569</v>
      </c>
      <c r="F37" s="99" t="s">
        <v>570</v>
      </c>
      <c r="G37" s="99" t="s">
        <v>571</v>
      </c>
      <c r="H37" s="99" t="s">
        <v>572</v>
      </c>
      <c r="I37" s="100" t="s">
        <v>536</v>
      </c>
      <c r="J37" s="101" t="s">
        <v>479</v>
      </c>
    </row>
    <row r="38" spans="1:10" ht="15" customHeight="1" x14ac:dyDescent="0.35">
      <c r="B38" s="97" t="s">
        <v>38</v>
      </c>
      <c r="C38" s="94" t="s">
        <v>31</v>
      </c>
      <c r="D38" s="94" t="s">
        <v>39</v>
      </c>
      <c r="E38" s="185" t="s">
        <v>539</v>
      </c>
      <c r="F38" s="185" t="s">
        <v>539</v>
      </c>
      <c r="G38" s="185" t="s">
        <v>539</v>
      </c>
      <c r="H38" s="185" t="s">
        <v>539</v>
      </c>
      <c r="I38" s="186">
        <v>0</v>
      </c>
      <c r="J38" s="102"/>
    </row>
    <row r="39" spans="1:10" ht="15" customHeight="1" x14ac:dyDescent="0.35">
      <c r="B39" s="97" t="s">
        <v>45</v>
      </c>
      <c r="C39" s="94" t="s">
        <v>40</v>
      </c>
      <c r="D39" s="94" t="s">
        <v>46</v>
      </c>
      <c r="E39" s="185" t="s">
        <v>539</v>
      </c>
      <c r="F39" s="185" t="s">
        <v>539</v>
      </c>
      <c r="G39" s="185" t="s">
        <v>539</v>
      </c>
      <c r="H39" s="185" t="s">
        <v>539</v>
      </c>
      <c r="I39" s="186">
        <v>0</v>
      </c>
      <c r="J39" s="102"/>
    </row>
    <row r="40" spans="1:10" ht="15" customHeight="1" x14ac:dyDescent="0.35">
      <c r="B40" s="97" t="s">
        <v>51</v>
      </c>
      <c r="C40" s="94" t="s">
        <v>40</v>
      </c>
      <c r="D40" s="94" t="s">
        <v>52</v>
      </c>
      <c r="E40" s="185" t="s">
        <v>539</v>
      </c>
      <c r="F40" s="185" t="s">
        <v>539</v>
      </c>
      <c r="G40" s="185" t="s">
        <v>539</v>
      </c>
      <c r="H40" s="185" t="s">
        <v>539</v>
      </c>
      <c r="I40" s="186">
        <v>0</v>
      </c>
      <c r="J40" s="102"/>
    </row>
    <row r="41" spans="1:10" ht="15" customHeight="1" x14ac:dyDescent="0.35">
      <c r="B41" s="97" t="s">
        <v>58</v>
      </c>
      <c r="C41" s="94" t="s">
        <v>40</v>
      </c>
      <c r="D41" s="94" t="s">
        <v>59</v>
      </c>
      <c r="E41" s="185" t="s">
        <v>544</v>
      </c>
      <c r="F41" s="185" t="s">
        <v>544</v>
      </c>
      <c r="G41" s="185" t="s">
        <v>544</v>
      </c>
      <c r="H41" s="185" t="s">
        <v>544</v>
      </c>
      <c r="I41" s="186">
        <v>0</v>
      </c>
      <c r="J41" s="102"/>
    </row>
    <row r="42" spans="1:10" ht="15" customHeight="1" x14ac:dyDescent="0.35">
      <c r="B42" s="97" t="s">
        <v>65</v>
      </c>
      <c r="C42" s="94" t="s">
        <v>60</v>
      </c>
      <c r="D42" s="95" t="s">
        <v>66</v>
      </c>
      <c r="E42" s="185" t="s">
        <v>544</v>
      </c>
      <c r="F42" s="185" t="s">
        <v>544</v>
      </c>
      <c r="G42" s="185" t="s">
        <v>544</v>
      </c>
      <c r="H42" s="185" t="s">
        <v>544</v>
      </c>
      <c r="I42" s="186">
        <v>0</v>
      </c>
      <c r="J42" s="102"/>
    </row>
    <row r="43" spans="1:10" ht="15" customHeight="1" x14ac:dyDescent="0.35">
      <c r="B43" s="97" t="s">
        <v>71</v>
      </c>
      <c r="C43" s="94" t="s">
        <v>60</v>
      </c>
      <c r="D43" s="94" t="s">
        <v>72</v>
      </c>
      <c r="E43" s="185" t="s">
        <v>544</v>
      </c>
      <c r="F43" s="185" t="s">
        <v>544</v>
      </c>
      <c r="G43" s="185" t="s">
        <v>544</v>
      </c>
      <c r="H43" s="185" t="s">
        <v>544</v>
      </c>
      <c r="I43" s="186">
        <v>0</v>
      </c>
      <c r="J43" s="102"/>
    </row>
    <row r="44" spans="1:10" ht="15" customHeight="1" x14ac:dyDescent="0.35">
      <c r="B44" s="97" t="s">
        <v>77</v>
      </c>
      <c r="C44" s="94" t="s">
        <v>60</v>
      </c>
      <c r="D44" s="94" t="s">
        <v>78</v>
      </c>
      <c r="E44" s="185" t="s">
        <v>544</v>
      </c>
      <c r="F44" s="185" t="s">
        <v>544</v>
      </c>
      <c r="G44" s="185" t="s">
        <v>544</v>
      </c>
      <c r="H44" s="185" t="s">
        <v>544</v>
      </c>
      <c r="I44" s="186">
        <v>0</v>
      </c>
      <c r="J44" s="102"/>
    </row>
    <row r="45" spans="1:10" ht="15" customHeight="1" x14ac:dyDescent="0.35">
      <c r="B45" s="97" t="s">
        <v>83</v>
      </c>
      <c r="C45" s="94" t="s">
        <v>60</v>
      </c>
      <c r="D45" s="94" t="s">
        <v>84</v>
      </c>
      <c r="E45" s="185" t="s">
        <v>544</v>
      </c>
      <c r="F45" s="185" t="s">
        <v>544</v>
      </c>
      <c r="G45" s="185" t="s">
        <v>544</v>
      </c>
      <c r="H45" s="185" t="s">
        <v>544</v>
      </c>
      <c r="I45" s="186">
        <v>0</v>
      </c>
      <c r="J45" s="102"/>
    </row>
    <row r="46" spans="1:10" ht="15" customHeight="1" x14ac:dyDescent="0.35">
      <c r="B46" s="97" t="s">
        <v>91</v>
      </c>
      <c r="C46" s="94" t="s">
        <v>85</v>
      </c>
      <c r="D46" s="94" t="s">
        <v>92</v>
      </c>
      <c r="E46" s="185" t="s">
        <v>544</v>
      </c>
      <c r="F46" s="185" t="s">
        <v>544</v>
      </c>
      <c r="G46" s="185" t="s">
        <v>544</v>
      </c>
      <c r="H46" s="185" t="s">
        <v>544</v>
      </c>
      <c r="I46" s="186">
        <v>0</v>
      </c>
      <c r="J46" s="102"/>
    </row>
    <row r="47" spans="1:10" ht="15" customHeight="1" x14ac:dyDescent="0.35">
      <c r="B47" s="97" t="s">
        <v>96</v>
      </c>
      <c r="C47" s="94" t="s">
        <v>85</v>
      </c>
      <c r="D47" s="94" t="s">
        <v>97</v>
      </c>
      <c r="E47" s="185" t="s">
        <v>552</v>
      </c>
      <c r="F47" s="185" t="s">
        <v>552</v>
      </c>
      <c r="G47" s="185" t="s">
        <v>552</v>
      </c>
      <c r="H47" s="185" t="s">
        <v>552</v>
      </c>
      <c r="I47" s="186">
        <v>0</v>
      </c>
      <c r="J47" s="102"/>
    </row>
    <row r="48" spans="1:10" ht="15" customHeight="1" x14ac:dyDescent="0.35">
      <c r="B48" s="97" t="s">
        <v>102</v>
      </c>
      <c r="C48" s="94" t="s">
        <v>85</v>
      </c>
      <c r="D48" s="94" t="s">
        <v>103</v>
      </c>
      <c r="E48" s="185" t="s">
        <v>552</v>
      </c>
      <c r="F48" s="185" t="s">
        <v>552</v>
      </c>
      <c r="G48" s="185" t="s">
        <v>552</v>
      </c>
      <c r="H48" s="185" t="s">
        <v>552</v>
      </c>
      <c r="I48" s="186">
        <v>0</v>
      </c>
      <c r="J48" s="102"/>
    </row>
    <row r="49" spans="2:10" ht="15" customHeight="1" x14ac:dyDescent="0.35">
      <c r="B49" s="97" t="s">
        <v>108</v>
      </c>
      <c r="C49" s="94" t="s">
        <v>85</v>
      </c>
      <c r="D49" s="94" t="s">
        <v>109</v>
      </c>
      <c r="E49" s="185" t="s">
        <v>552</v>
      </c>
      <c r="F49" s="185" t="s">
        <v>552</v>
      </c>
      <c r="G49" s="185" t="s">
        <v>552</v>
      </c>
      <c r="H49" s="185" t="s">
        <v>552</v>
      </c>
      <c r="I49" s="186">
        <v>0</v>
      </c>
      <c r="J49" s="102"/>
    </row>
    <row r="50" spans="2:10" ht="15" customHeight="1" x14ac:dyDescent="0.35">
      <c r="B50" s="97" t="s">
        <v>114</v>
      </c>
      <c r="C50" s="94" t="s">
        <v>85</v>
      </c>
      <c r="D50" s="94" t="s">
        <v>115</v>
      </c>
      <c r="E50" s="185" t="s">
        <v>552</v>
      </c>
      <c r="F50" s="185" t="s">
        <v>552</v>
      </c>
      <c r="G50" s="185" t="s">
        <v>552</v>
      </c>
      <c r="H50" s="185" t="s">
        <v>552</v>
      </c>
      <c r="I50" s="186">
        <v>0</v>
      </c>
      <c r="J50" s="102"/>
    </row>
    <row r="51" spans="2:10" ht="15" customHeight="1" x14ac:dyDescent="0.35">
      <c r="B51" s="97" t="s">
        <v>120</v>
      </c>
      <c r="C51" s="94" t="s">
        <v>85</v>
      </c>
      <c r="D51" s="94" t="s">
        <v>121</v>
      </c>
      <c r="E51" s="185" t="s">
        <v>552</v>
      </c>
      <c r="F51" s="185" t="s">
        <v>552</v>
      </c>
      <c r="G51" s="185" t="s">
        <v>552</v>
      </c>
      <c r="H51" s="185" t="s">
        <v>552</v>
      </c>
      <c r="I51" s="186">
        <v>0</v>
      </c>
      <c r="J51" s="102"/>
    </row>
    <row r="52" spans="2:10" ht="15" customHeight="1" x14ac:dyDescent="0.35">
      <c r="B52" s="97" t="s">
        <v>126</v>
      </c>
      <c r="C52" s="94" t="s">
        <v>85</v>
      </c>
      <c r="D52" s="94" t="s">
        <v>127</v>
      </c>
      <c r="E52" s="185" t="s">
        <v>558</v>
      </c>
      <c r="F52" s="185" t="s">
        <v>558</v>
      </c>
      <c r="G52" s="185" t="s">
        <v>558</v>
      </c>
      <c r="H52" s="185" t="s">
        <v>558</v>
      </c>
      <c r="I52" s="186">
        <v>0</v>
      </c>
      <c r="J52" s="102"/>
    </row>
    <row r="53" spans="2:10" ht="15" customHeight="1" x14ac:dyDescent="0.35">
      <c r="B53" s="97" t="s">
        <v>133</v>
      </c>
      <c r="C53" s="94" t="s">
        <v>85</v>
      </c>
      <c r="D53" s="94" t="s">
        <v>134</v>
      </c>
      <c r="E53" s="185" t="s">
        <v>558</v>
      </c>
      <c r="F53" s="185" t="s">
        <v>558</v>
      </c>
      <c r="G53" s="185" t="s">
        <v>558</v>
      </c>
      <c r="H53" s="185" t="s">
        <v>558</v>
      </c>
      <c r="I53" s="186">
        <v>0</v>
      </c>
      <c r="J53" s="102"/>
    </row>
    <row r="54" spans="2:10" ht="15" customHeight="1" x14ac:dyDescent="0.35">
      <c r="B54" s="97" t="s">
        <v>135</v>
      </c>
      <c r="C54" s="94" t="s">
        <v>85</v>
      </c>
      <c r="D54" s="94" t="s">
        <v>136</v>
      </c>
      <c r="E54" s="185" t="s">
        <v>558</v>
      </c>
      <c r="F54" s="185" t="s">
        <v>558</v>
      </c>
      <c r="G54" s="185" t="s">
        <v>558</v>
      </c>
      <c r="H54" s="185" t="s">
        <v>558</v>
      </c>
      <c r="I54" s="186">
        <v>0</v>
      </c>
      <c r="J54" s="102"/>
    </row>
    <row r="55" spans="2:10" ht="15" customHeight="1" x14ac:dyDescent="0.35">
      <c r="B55" s="97" t="s">
        <v>142</v>
      </c>
      <c r="C55" s="94" t="s">
        <v>137</v>
      </c>
      <c r="D55" s="94" t="s">
        <v>143</v>
      </c>
      <c r="E55" s="185" t="s">
        <v>558</v>
      </c>
      <c r="F55" s="185" t="s">
        <v>558</v>
      </c>
      <c r="G55" s="185" t="s">
        <v>558</v>
      </c>
      <c r="H55" s="185" t="s">
        <v>558</v>
      </c>
      <c r="I55" s="186">
        <v>0</v>
      </c>
      <c r="J55" s="102"/>
    </row>
    <row r="56" spans="2:10" ht="15" customHeight="1" x14ac:dyDescent="0.3">
      <c r="B56" s="97" t="s">
        <v>148</v>
      </c>
      <c r="C56" s="94" t="s">
        <v>137</v>
      </c>
      <c r="D56" s="94" t="s">
        <v>149</v>
      </c>
      <c r="E56" s="85"/>
      <c r="F56" s="85"/>
      <c r="G56" s="85"/>
      <c r="H56" s="85"/>
      <c r="I56" s="85"/>
      <c r="J56" s="102"/>
    </row>
    <row r="57" spans="2:10" ht="29.5" customHeight="1" x14ac:dyDescent="0.3">
      <c r="B57" s="97" t="s">
        <v>154</v>
      </c>
      <c r="C57" s="94" t="s">
        <v>137</v>
      </c>
      <c r="D57" s="94" t="s">
        <v>155</v>
      </c>
      <c r="E57" s="85"/>
      <c r="F57" s="85"/>
      <c r="G57" s="85"/>
      <c r="H57" s="85"/>
      <c r="I57" s="85"/>
      <c r="J57" s="102"/>
    </row>
    <row r="58" spans="2:10" ht="15" customHeight="1" x14ac:dyDescent="0.3">
      <c r="B58" s="97" t="s">
        <v>160</v>
      </c>
      <c r="C58" s="94" t="s">
        <v>137</v>
      </c>
      <c r="D58" s="94" t="s">
        <v>161</v>
      </c>
      <c r="E58" s="85"/>
      <c r="F58" s="85"/>
      <c r="G58" s="85"/>
      <c r="H58" s="85"/>
      <c r="I58" s="85"/>
      <c r="J58" s="102"/>
    </row>
    <row r="59" spans="2:10" ht="15" customHeight="1" x14ac:dyDescent="0.3">
      <c r="B59" s="97" t="s">
        <v>166</v>
      </c>
      <c r="C59" s="94" t="s">
        <v>137</v>
      </c>
      <c r="D59" s="94" t="s">
        <v>167</v>
      </c>
      <c r="E59" s="85"/>
      <c r="F59" s="85"/>
      <c r="G59" s="85"/>
      <c r="H59" s="85"/>
      <c r="I59" s="85"/>
      <c r="J59" s="102"/>
    </row>
    <row r="60" spans="2:10" ht="15" customHeight="1" x14ac:dyDescent="0.3">
      <c r="B60" s="97" t="s">
        <v>172</v>
      </c>
      <c r="C60" s="94" t="s">
        <v>137</v>
      </c>
      <c r="D60" s="94" t="s">
        <v>173</v>
      </c>
      <c r="E60" s="85"/>
      <c r="F60" s="85"/>
      <c r="G60" s="85"/>
      <c r="H60" s="85"/>
      <c r="I60" s="85"/>
      <c r="J60" s="102"/>
    </row>
    <row r="61" spans="2:10" ht="15" customHeight="1" x14ac:dyDescent="0.3">
      <c r="B61" s="97" t="s">
        <v>176</v>
      </c>
      <c r="C61" s="94" t="s">
        <v>137</v>
      </c>
      <c r="D61" s="94" t="s">
        <v>177</v>
      </c>
      <c r="E61" s="85"/>
      <c r="F61" s="85"/>
      <c r="G61" s="85"/>
      <c r="H61" s="85"/>
      <c r="I61" s="85"/>
      <c r="J61" s="102"/>
    </row>
    <row r="62" spans="2:10" ht="15" customHeight="1" x14ac:dyDescent="0.3">
      <c r="B62" s="97" t="s">
        <v>182</v>
      </c>
      <c r="C62" s="94" t="s">
        <v>137</v>
      </c>
      <c r="D62" s="94" t="s">
        <v>183</v>
      </c>
      <c r="E62" s="85"/>
      <c r="F62" s="85"/>
      <c r="G62" s="85"/>
      <c r="H62" s="85"/>
      <c r="I62" s="85"/>
      <c r="J62" s="102"/>
    </row>
    <row r="63" spans="2:10" ht="15" customHeight="1" x14ac:dyDescent="0.3">
      <c r="B63" s="97" t="s">
        <v>189</v>
      </c>
      <c r="C63" s="94" t="s">
        <v>184</v>
      </c>
      <c r="D63" s="94" t="s">
        <v>190</v>
      </c>
      <c r="E63" s="85"/>
      <c r="F63" s="85"/>
      <c r="G63" s="85"/>
      <c r="H63" s="85"/>
      <c r="I63" s="85"/>
      <c r="J63" s="102"/>
    </row>
    <row r="64" spans="2:10" ht="15" customHeight="1" x14ac:dyDescent="0.3">
      <c r="B64" s="97" t="s">
        <v>193</v>
      </c>
      <c r="C64" s="94" t="s">
        <v>184</v>
      </c>
      <c r="D64" s="94" t="s">
        <v>194</v>
      </c>
      <c r="E64" s="85"/>
      <c r="F64" s="85"/>
      <c r="G64" s="85"/>
      <c r="H64" s="85"/>
      <c r="I64" s="85"/>
      <c r="J64" s="102"/>
    </row>
    <row r="65" spans="2:10" ht="15" customHeight="1" x14ac:dyDescent="0.3">
      <c r="B65" s="97" t="s">
        <v>199</v>
      </c>
      <c r="C65" s="94" t="s">
        <v>184</v>
      </c>
      <c r="D65" s="94" t="s">
        <v>200</v>
      </c>
      <c r="E65" s="85"/>
      <c r="F65" s="85"/>
      <c r="G65" s="85"/>
      <c r="H65" s="85"/>
      <c r="I65" s="85"/>
      <c r="J65" s="102"/>
    </row>
    <row r="66" spans="2:10" ht="15" customHeight="1" x14ac:dyDescent="0.3">
      <c r="B66" s="97" t="s">
        <v>205</v>
      </c>
      <c r="C66" s="94" t="s">
        <v>184</v>
      </c>
      <c r="D66" s="94" t="s">
        <v>206</v>
      </c>
      <c r="E66" s="85"/>
      <c r="F66" s="85"/>
      <c r="G66" s="85"/>
      <c r="H66" s="85"/>
      <c r="I66" s="85"/>
      <c r="J66" s="102"/>
    </row>
    <row r="67" spans="2:10" ht="15" customHeight="1" x14ac:dyDescent="0.3">
      <c r="B67" s="97" t="s">
        <v>211</v>
      </c>
      <c r="C67" s="94" t="s">
        <v>184</v>
      </c>
      <c r="D67" s="94" t="s">
        <v>212</v>
      </c>
      <c r="E67" s="85"/>
      <c r="F67" s="85"/>
      <c r="G67" s="85"/>
      <c r="H67" s="85"/>
      <c r="I67" s="85"/>
      <c r="J67" s="102"/>
    </row>
    <row r="68" spans="2:10" ht="15" customHeight="1" x14ac:dyDescent="0.3">
      <c r="B68" s="97" t="s">
        <v>217</v>
      </c>
      <c r="C68" s="94" t="s">
        <v>184</v>
      </c>
      <c r="D68" s="94" t="s">
        <v>218</v>
      </c>
      <c r="E68" s="85"/>
      <c r="F68" s="85"/>
      <c r="G68" s="85"/>
      <c r="H68" s="85"/>
      <c r="I68" s="85"/>
      <c r="J68" s="102"/>
    </row>
    <row r="69" spans="2:10" ht="30.65" customHeight="1" x14ac:dyDescent="0.3">
      <c r="B69" s="97" t="s">
        <v>223</v>
      </c>
      <c r="C69" s="94" t="s">
        <v>184</v>
      </c>
      <c r="D69" s="94" t="s">
        <v>224</v>
      </c>
      <c r="E69" s="85"/>
      <c r="F69" s="85"/>
      <c r="G69" s="85"/>
      <c r="H69" s="85"/>
      <c r="I69" s="85"/>
      <c r="J69" s="102"/>
    </row>
    <row r="70" spans="2:10" ht="15" customHeight="1" x14ac:dyDescent="0.3">
      <c r="B70" s="97" t="s">
        <v>229</v>
      </c>
      <c r="C70" s="94" t="s">
        <v>184</v>
      </c>
      <c r="D70" s="94" t="s">
        <v>230</v>
      </c>
      <c r="E70" s="85"/>
      <c r="F70" s="85"/>
      <c r="G70" s="85"/>
      <c r="H70" s="85"/>
      <c r="I70" s="85"/>
      <c r="J70" s="102"/>
    </row>
    <row r="71" spans="2:10" ht="15" customHeight="1" x14ac:dyDescent="0.3">
      <c r="B71" s="97" t="s">
        <v>236</v>
      </c>
      <c r="C71" s="94" t="s">
        <v>231</v>
      </c>
      <c r="D71" s="94" t="s">
        <v>237</v>
      </c>
      <c r="E71" s="85"/>
      <c r="F71" s="85"/>
      <c r="G71" s="85"/>
      <c r="H71" s="85"/>
      <c r="I71" s="85"/>
      <c r="J71" s="102"/>
    </row>
    <row r="72" spans="2:10" ht="15" customHeight="1" x14ac:dyDescent="0.3">
      <c r="B72" s="97" t="s">
        <v>242</v>
      </c>
      <c r="C72" s="94" t="s">
        <v>231</v>
      </c>
      <c r="D72" s="94" t="s">
        <v>243</v>
      </c>
      <c r="E72" s="85"/>
      <c r="F72" s="85"/>
      <c r="G72" s="85"/>
      <c r="H72" s="85"/>
      <c r="I72" s="85"/>
      <c r="J72" s="102"/>
    </row>
    <row r="73" spans="2:10" ht="15" customHeight="1" x14ac:dyDescent="0.3">
      <c r="B73" s="97" t="s">
        <v>248</v>
      </c>
      <c r="C73" s="94" t="s">
        <v>231</v>
      </c>
      <c r="D73" s="94" t="s">
        <v>249</v>
      </c>
      <c r="E73" s="85"/>
      <c r="F73" s="85"/>
      <c r="G73" s="85"/>
      <c r="H73" s="85"/>
      <c r="I73" s="85"/>
      <c r="J73" s="102"/>
    </row>
    <row r="74" spans="2:10" ht="15" customHeight="1" x14ac:dyDescent="0.3">
      <c r="B74" s="97" t="s">
        <v>255</v>
      </c>
      <c r="C74" s="94" t="s">
        <v>250</v>
      </c>
      <c r="D74" s="94" t="s">
        <v>256</v>
      </c>
      <c r="E74" s="85"/>
      <c r="F74" s="85"/>
      <c r="G74" s="85"/>
      <c r="H74" s="85"/>
      <c r="I74" s="85"/>
      <c r="J74" s="102"/>
    </row>
    <row r="75" spans="2:10" ht="15" customHeight="1" x14ac:dyDescent="0.3">
      <c r="B75" s="97" t="s">
        <v>261</v>
      </c>
      <c r="C75" s="94" t="s">
        <v>250</v>
      </c>
      <c r="D75" s="94" t="s">
        <v>262</v>
      </c>
      <c r="E75" s="85"/>
      <c r="F75" s="85"/>
      <c r="G75" s="85"/>
      <c r="H75" s="85"/>
      <c r="I75" s="85"/>
      <c r="J75" s="102"/>
    </row>
    <row r="76" spans="2:10" ht="15" customHeight="1" x14ac:dyDescent="0.3">
      <c r="B76" s="97" t="s">
        <v>269</v>
      </c>
      <c r="C76" s="96" t="s">
        <v>263</v>
      </c>
      <c r="D76" s="96" t="s">
        <v>270</v>
      </c>
      <c r="E76" s="85"/>
      <c r="F76" s="85"/>
      <c r="G76" s="85"/>
      <c r="H76" s="85"/>
      <c r="I76" s="85"/>
      <c r="J76" s="102"/>
    </row>
    <row r="77" spans="2:10" ht="15" customHeight="1" x14ac:dyDescent="0.3">
      <c r="B77" s="97" t="s">
        <v>275</v>
      </c>
      <c r="C77" s="94" t="s">
        <v>263</v>
      </c>
      <c r="D77" s="94" t="s">
        <v>276</v>
      </c>
      <c r="E77" s="85"/>
      <c r="F77" s="85"/>
      <c r="G77" s="85"/>
      <c r="H77" s="85"/>
      <c r="I77" s="85"/>
      <c r="J77" s="102"/>
    </row>
    <row r="78" spans="2:10" ht="15" customHeight="1" x14ac:dyDescent="0.3">
      <c r="B78" s="97" t="s">
        <v>281</v>
      </c>
      <c r="C78" s="96" t="s">
        <v>263</v>
      </c>
      <c r="D78" s="96" t="s">
        <v>282</v>
      </c>
      <c r="E78" s="85"/>
      <c r="F78" s="85"/>
      <c r="G78" s="85"/>
      <c r="H78" s="85"/>
      <c r="I78" s="85"/>
      <c r="J78" s="102"/>
    </row>
    <row r="79" spans="2:10" ht="15" customHeight="1" x14ac:dyDescent="0.3">
      <c r="B79" s="97" t="s">
        <v>288</v>
      </c>
      <c r="C79" s="94" t="s">
        <v>283</v>
      </c>
      <c r="D79" s="94" t="s">
        <v>289</v>
      </c>
      <c r="E79" s="85"/>
      <c r="F79" s="85"/>
      <c r="G79" s="85"/>
      <c r="H79" s="85"/>
      <c r="I79" s="85"/>
      <c r="J79" s="102"/>
    </row>
    <row r="80" spans="2:10" ht="15" customHeight="1" x14ac:dyDescent="0.3">
      <c r="B80" s="97" t="s">
        <v>294</v>
      </c>
      <c r="C80" s="94" t="s">
        <v>283</v>
      </c>
      <c r="D80" s="94" t="s">
        <v>295</v>
      </c>
      <c r="E80" s="85"/>
      <c r="F80" s="85"/>
      <c r="G80" s="85"/>
      <c r="H80" s="85"/>
      <c r="I80" s="85"/>
      <c r="J80" s="102"/>
    </row>
    <row r="81" spans="2:10" ht="15" customHeight="1" x14ac:dyDescent="0.3">
      <c r="B81" s="97" t="s">
        <v>300</v>
      </c>
      <c r="C81" s="94" t="s">
        <v>283</v>
      </c>
      <c r="D81" s="94" t="s">
        <v>301</v>
      </c>
      <c r="E81" s="85"/>
      <c r="F81" s="85"/>
      <c r="G81" s="85"/>
      <c r="H81" s="85"/>
      <c r="I81" s="85"/>
      <c r="J81" s="102"/>
    </row>
    <row r="82" spans="2:10" ht="15" customHeight="1" x14ac:dyDescent="0.3">
      <c r="B82" s="97" t="s">
        <v>306</v>
      </c>
      <c r="C82" s="94" t="s">
        <v>283</v>
      </c>
      <c r="D82" s="94" t="s">
        <v>307</v>
      </c>
      <c r="E82" s="85"/>
      <c r="F82" s="85"/>
      <c r="G82" s="85"/>
      <c r="H82" s="85"/>
      <c r="I82" s="85"/>
      <c r="J82" s="102"/>
    </row>
    <row r="83" spans="2:10" ht="15" customHeight="1" x14ac:dyDescent="0.3">
      <c r="B83" s="97" t="s">
        <v>312</v>
      </c>
      <c r="C83" s="94" t="s">
        <v>283</v>
      </c>
      <c r="D83" s="94" t="s">
        <v>313</v>
      </c>
      <c r="E83" s="85"/>
      <c r="F83" s="85"/>
      <c r="G83" s="85"/>
      <c r="H83" s="85"/>
      <c r="I83" s="85"/>
      <c r="J83" s="102"/>
    </row>
    <row r="84" spans="2:10" ht="27" customHeight="1" x14ac:dyDescent="0.3">
      <c r="B84" s="97" t="s">
        <v>318</v>
      </c>
      <c r="C84" s="94" t="s">
        <v>283</v>
      </c>
      <c r="D84" s="94" t="s">
        <v>319</v>
      </c>
      <c r="E84" s="85"/>
      <c r="F84" s="85"/>
      <c r="G84" s="85"/>
      <c r="H84" s="85"/>
      <c r="I84" s="85"/>
      <c r="J84" s="102"/>
    </row>
    <row r="85" spans="2:10" ht="15" customHeight="1" x14ac:dyDescent="0.3">
      <c r="B85" s="97" t="s">
        <v>324</v>
      </c>
      <c r="C85" s="94" t="s">
        <v>283</v>
      </c>
      <c r="D85" s="94" t="s">
        <v>325</v>
      </c>
      <c r="E85" s="85"/>
      <c r="F85" s="85"/>
      <c r="G85" s="85"/>
      <c r="H85" s="85"/>
      <c r="I85" s="85"/>
      <c r="J85" s="102"/>
    </row>
    <row r="86" spans="2:10" ht="15" customHeight="1" x14ac:dyDescent="0.3">
      <c r="B86" s="97" t="s">
        <v>330</v>
      </c>
      <c r="C86" s="94" t="s">
        <v>283</v>
      </c>
      <c r="D86" s="94" t="s">
        <v>331</v>
      </c>
      <c r="E86" s="85"/>
      <c r="F86" s="85"/>
      <c r="G86" s="85"/>
      <c r="H86" s="85"/>
      <c r="I86" s="85"/>
      <c r="J86" s="102"/>
    </row>
    <row r="87" spans="2:10" ht="15" customHeight="1" x14ac:dyDescent="0.3">
      <c r="B87" s="97" t="s">
        <v>336</v>
      </c>
      <c r="C87" s="94" t="s">
        <v>283</v>
      </c>
      <c r="D87" s="94" t="s">
        <v>337</v>
      </c>
      <c r="E87" s="85"/>
      <c r="F87" s="85"/>
      <c r="G87" s="85"/>
      <c r="H87" s="85"/>
      <c r="I87" s="85"/>
      <c r="J87" s="102"/>
    </row>
    <row r="88" spans="2:10" ht="15" customHeight="1" x14ac:dyDescent="0.3">
      <c r="B88" s="97" t="s">
        <v>340</v>
      </c>
      <c r="C88" s="94" t="s">
        <v>283</v>
      </c>
      <c r="D88" s="94" t="s">
        <v>341</v>
      </c>
      <c r="E88" s="85"/>
      <c r="F88" s="85"/>
      <c r="G88" s="85"/>
      <c r="H88" s="85"/>
      <c r="I88" s="85"/>
      <c r="J88" s="102"/>
    </row>
    <row r="89" spans="2:10" ht="15" customHeight="1" x14ac:dyDescent="0.3">
      <c r="B89" s="97" t="s">
        <v>346</v>
      </c>
      <c r="C89" s="94" t="s">
        <v>283</v>
      </c>
      <c r="D89" s="94" t="s">
        <v>347</v>
      </c>
      <c r="E89" s="85"/>
      <c r="F89" s="85"/>
      <c r="G89" s="85"/>
      <c r="H89" s="85"/>
      <c r="I89" s="85"/>
      <c r="J89" s="102"/>
    </row>
    <row r="90" spans="2:10" ht="28.5" customHeight="1" x14ac:dyDescent="0.3">
      <c r="B90" s="97" t="s">
        <v>352</v>
      </c>
      <c r="C90" s="94" t="s">
        <v>283</v>
      </c>
      <c r="D90" s="94" t="s">
        <v>353</v>
      </c>
      <c r="E90" s="85"/>
      <c r="F90" s="85"/>
      <c r="G90" s="85"/>
      <c r="H90" s="85"/>
      <c r="I90" s="85"/>
      <c r="J90" s="102"/>
    </row>
    <row r="91" spans="2:10" ht="15" customHeight="1" x14ac:dyDescent="0.3">
      <c r="B91" s="97" t="s">
        <v>359</v>
      </c>
      <c r="C91" s="94" t="s">
        <v>354</v>
      </c>
      <c r="D91" s="94" t="s">
        <v>360</v>
      </c>
      <c r="E91" s="85"/>
      <c r="F91" s="85"/>
      <c r="G91" s="85"/>
      <c r="H91" s="85"/>
      <c r="I91" s="85"/>
      <c r="J91" s="102"/>
    </row>
    <row r="92" spans="2:10" ht="15" customHeight="1" x14ac:dyDescent="0.3">
      <c r="B92" s="97" t="s">
        <v>365</v>
      </c>
      <c r="C92" s="94" t="s">
        <v>354</v>
      </c>
      <c r="D92" s="94" t="s">
        <v>366</v>
      </c>
      <c r="E92" s="85"/>
      <c r="F92" s="85"/>
      <c r="G92" s="85"/>
      <c r="H92" s="85"/>
      <c r="I92" s="85"/>
      <c r="J92" s="102"/>
    </row>
    <row r="93" spans="2:10" ht="35.15" customHeight="1" x14ac:dyDescent="0.3">
      <c r="B93" s="97" t="s">
        <v>371</v>
      </c>
      <c r="C93" s="94" t="s">
        <v>354</v>
      </c>
      <c r="D93" s="94" t="s">
        <v>372</v>
      </c>
      <c r="E93" s="85"/>
      <c r="F93" s="85"/>
      <c r="G93" s="85"/>
      <c r="H93" s="85"/>
      <c r="I93" s="85"/>
      <c r="J93" s="102"/>
    </row>
    <row r="94" spans="2:10" ht="15" customHeight="1" x14ac:dyDescent="0.3">
      <c r="B94" s="97" t="s">
        <v>377</v>
      </c>
      <c r="C94" s="94" t="s">
        <v>354</v>
      </c>
      <c r="D94" s="94" t="s">
        <v>378</v>
      </c>
      <c r="E94" s="85"/>
      <c r="F94" s="85"/>
      <c r="G94" s="85"/>
      <c r="H94" s="85"/>
      <c r="I94" s="85"/>
      <c r="J94" s="102"/>
    </row>
    <row r="95" spans="2:10" ht="15" customHeight="1" x14ac:dyDescent="0.3">
      <c r="B95" s="97" t="s">
        <v>381</v>
      </c>
      <c r="C95" s="94" t="s">
        <v>354</v>
      </c>
      <c r="D95" s="94" t="s">
        <v>382</v>
      </c>
      <c r="E95" s="85"/>
      <c r="F95" s="85"/>
      <c r="G95" s="85"/>
      <c r="H95" s="85"/>
      <c r="I95" s="85"/>
      <c r="J95" s="102"/>
    </row>
    <row r="96" spans="2:10" ht="15" customHeight="1" x14ac:dyDescent="0.3">
      <c r="B96" s="97" t="s">
        <v>387</v>
      </c>
      <c r="C96" s="94" t="s">
        <v>354</v>
      </c>
      <c r="D96" s="94" t="s">
        <v>388</v>
      </c>
      <c r="E96" s="85"/>
      <c r="F96" s="85"/>
      <c r="G96" s="85"/>
      <c r="H96" s="85"/>
      <c r="I96" s="85"/>
      <c r="J96" s="102"/>
    </row>
    <row r="97" spans="2:10" ht="15" customHeight="1" x14ac:dyDescent="0.3">
      <c r="B97" s="97" t="s">
        <v>393</v>
      </c>
      <c r="C97" s="94" t="s">
        <v>354</v>
      </c>
      <c r="D97" s="94" t="s">
        <v>394</v>
      </c>
      <c r="E97" s="85"/>
      <c r="F97" s="85"/>
      <c r="G97" s="85"/>
      <c r="H97" s="85"/>
      <c r="I97" s="85"/>
      <c r="J97" s="102"/>
    </row>
    <row r="98" spans="2:10" ht="33.65" customHeight="1" x14ac:dyDescent="0.3">
      <c r="B98" s="97" t="s">
        <v>399</v>
      </c>
      <c r="C98" s="94" t="s">
        <v>354</v>
      </c>
      <c r="D98" s="94" t="s">
        <v>400</v>
      </c>
      <c r="E98" s="85"/>
      <c r="F98" s="85"/>
      <c r="G98" s="85"/>
      <c r="H98" s="85"/>
      <c r="I98" s="85"/>
      <c r="J98" s="102"/>
    </row>
    <row r="99" spans="2:10" ht="15" customHeight="1" x14ac:dyDescent="0.3">
      <c r="B99" s="97" t="s">
        <v>405</v>
      </c>
      <c r="C99" s="94" t="s">
        <v>354</v>
      </c>
      <c r="D99" s="94" t="s">
        <v>406</v>
      </c>
      <c r="E99" s="85"/>
      <c r="F99" s="85"/>
      <c r="G99" s="85"/>
      <c r="H99" s="85"/>
      <c r="I99" s="85"/>
      <c r="J99" s="102"/>
    </row>
    <row r="100" spans="2:10" ht="15" customHeight="1" x14ac:dyDescent="0.3">
      <c r="B100" s="97" t="s">
        <v>411</v>
      </c>
      <c r="C100" s="94" t="s">
        <v>354</v>
      </c>
      <c r="D100" s="94" t="s">
        <v>412</v>
      </c>
      <c r="E100" s="85"/>
      <c r="F100" s="85"/>
      <c r="G100" s="85"/>
      <c r="H100" s="85"/>
      <c r="I100" s="85"/>
      <c r="J100" s="102"/>
    </row>
    <row r="101" spans="2:10" ht="15" customHeight="1" x14ac:dyDescent="0.3">
      <c r="B101" s="97" t="s">
        <v>417</v>
      </c>
      <c r="C101" s="94" t="s">
        <v>354</v>
      </c>
      <c r="D101" s="94" t="s">
        <v>418</v>
      </c>
      <c r="E101" s="85"/>
      <c r="F101" s="85"/>
      <c r="G101" s="85"/>
      <c r="H101" s="85"/>
      <c r="I101" s="85"/>
      <c r="J101" s="102"/>
    </row>
    <row r="102" spans="2:10" ht="34" customHeight="1" x14ac:dyDescent="0.3">
      <c r="B102" s="97" t="s">
        <v>425</v>
      </c>
      <c r="C102" s="94" t="s">
        <v>419</v>
      </c>
      <c r="D102" s="94" t="s">
        <v>426</v>
      </c>
      <c r="E102" s="85"/>
      <c r="F102" s="85"/>
      <c r="G102" s="85"/>
      <c r="H102" s="85"/>
      <c r="I102" s="85"/>
      <c r="J102" s="102"/>
    </row>
    <row r="103" spans="2:10" ht="15" customHeight="1" x14ac:dyDescent="0.3">
      <c r="B103" s="97" t="s">
        <v>432</v>
      </c>
      <c r="C103" s="94" t="s">
        <v>427</v>
      </c>
      <c r="D103" s="94" t="s">
        <v>433</v>
      </c>
      <c r="E103" s="85"/>
      <c r="F103" s="85"/>
      <c r="G103" s="85"/>
      <c r="H103" s="85"/>
      <c r="I103" s="85"/>
      <c r="J103" s="102"/>
    </row>
    <row r="104" spans="2:10" ht="15" customHeight="1" x14ac:dyDescent="0.3">
      <c r="B104" s="97" t="s">
        <v>438</v>
      </c>
      <c r="C104" s="96" t="s">
        <v>427</v>
      </c>
      <c r="D104" s="96" t="s">
        <v>439</v>
      </c>
      <c r="E104" s="85"/>
      <c r="F104" s="85"/>
      <c r="G104" s="85"/>
      <c r="H104" s="85"/>
      <c r="I104" s="85"/>
      <c r="J104" s="102"/>
    </row>
    <row r="105" spans="2:10" ht="15" customHeight="1" x14ac:dyDescent="0.3">
      <c r="B105" s="97" t="s">
        <v>444</v>
      </c>
      <c r="C105" s="96" t="s">
        <v>427</v>
      </c>
      <c r="D105" s="96" t="s">
        <v>445</v>
      </c>
      <c r="E105" s="85"/>
      <c r="F105" s="85"/>
      <c r="G105" s="85"/>
      <c r="H105" s="85"/>
      <c r="I105" s="85"/>
      <c r="J105" s="102"/>
    </row>
    <row r="106" spans="2:10" ht="15" customHeight="1" x14ac:dyDescent="0.3">
      <c r="B106" s="97" t="s">
        <v>450</v>
      </c>
      <c r="C106" s="94" t="s">
        <v>427</v>
      </c>
      <c r="D106" s="94" t="s">
        <v>451</v>
      </c>
      <c r="E106" s="85"/>
      <c r="F106" s="85"/>
      <c r="G106" s="85"/>
      <c r="H106" s="85"/>
      <c r="I106" s="85"/>
      <c r="J106" s="102"/>
    </row>
    <row r="107" spans="2:10" ht="15" customHeight="1" x14ac:dyDescent="0.3">
      <c r="B107" s="103" t="s">
        <v>457</v>
      </c>
      <c r="C107" s="104" t="s">
        <v>452</v>
      </c>
      <c r="D107" s="104" t="s">
        <v>458</v>
      </c>
      <c r="E107" s="105"/>
      <c r="F107" s="105"/>
      <c r="G107" s="105"/>
      <c r="H107" s="105"/>
      <c r="I107" s="105"/>
      <c r="J107" s="106"/>
    </row>
  </sheetData>
  <mergeCells count="3">
    <mergeCell ref="E35:F35"/>
    <mergeCell ref="G35:H35"/>
    <mergeCell ref="A1:H1"/>
  </mergeCells>
  <pageMargins left="0.7" right="0.7" top="0.75" bottom="0.75" header="0.3" footer="0.3"/>
  <drawing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9828-CBB8-4527-A544-F7D729A946AF}">
  <sheetPr>
    <tabColor theme="9" tint="0.79998168889431442"/>
  </sheetPr>
  <dimension ref="A2:E28"/>
  <sheetViews>
    <sheetView showGridLines="0" zoomScale="55" zoomScaleNormal="55" workbookViewId="0">
      <selection activeCell="B14" sqref="B14:C16"/>
    </sheetView>
  </sheetViews>
  <sheetFormatPr baseColWidth="10" defaultColWidth="8.81640625" defaultRowHeight="14.5" x14ac:dyDescent="0.35"/>
  <cols>
    <col min="1" max="1" width="44.453125" customWidth="1"/>
    <col min="2" max="2" width="38.90625" customWidth="1"/>
    <col min="3" max="3" width="38.453125" customWidth="1"/>
    <col min="4" max="4" width="13.1796875" customWidth="1"/>
  </cols>
  <sheetData>
    <row r="2" spans="1:5" ht="15.5" x14ac:dyDescent="0.35">
      <c r="A2" s="145" t="s">
        <v>517</v>
      </c>
    </row>
    <row r="3" spans="1:5" ht="15.5" x14ac:dyDescent="0.35">
      <c r="B3" s="67" t="s">
        <v>518</v>
      </c>
    </row>
    <row r="4" spans="1:5" ht="29" x14ac:dyDescent="0.35">
      <c r="B4" s="175" t="s">
        <v>720</v>
      </c>
    </row>
    <row r="5" spans="1:5" ht="29" x14ac:dyDescent="0.35">
      <c r="B5" s="177" t="s">
        <v>721</v>
      </c>
    </row>
    <row r="6" spans="1:5" ht="29" x14ac:dyDescent="0.35">
      <c r="B6" s="164" t="s">
        <v>722</v>
      </c>
    </row>
    <row r="7" spans="1:5" x14ac:dyDescent="0.35">
      <c r="B7" s="62" t="s">
        <v>522</v>
      </c>
    </row>
    <row r="11" spans="1:5" ht="21" x14ac:dyDescent="0.35">
      <c r="A11" s="31" t="s">
        <v>485</v>
      </c>
      <c r="E11" s="6"/>
    </row>
    <row r="13" spans="1:5" x14ac:dyDescent="0.35">
      <c r="B13" s="19" t="s">
        <v>573</v>
      </c>
      <c r="C13" s="18" t="s">
        <v>574</v>
      </c>
      <c r="D13" s="6"/>
    </row>
    <row r="14" spans="1:5" x14ac:dyDescent="0.35">
      <c r="B14" s="191" t="s">
        <v>575</v>
      </c>
      <c r="C14" s="192">
        <v>0.33</v>
      </c>
      <c r="D14" s="6"/>
    </row>
    <row r="15" spans="1:5" x14ac:dyDescent="0.35">
      <c r="B15" s="191" t="s">
        <v>771</v>
      </c>
      <c r="C15" s="192">
        <v>0.33</v>
      </c>
      <c r="D15" s="6"/>
    </row>
    <row r="16" spans="1:5" x14ac:dyDescent="0.35">
      <c r="B16" s="191" t="s">
        <v>753</v>
      </c>
      <c r="C16" s="192">
        <v>0.34</v>
      </c>
      <c r="D16" s="6"/>
    </row>
    <row r="17" spans="1:4" x14ac:dyDescent="0.35">
      <c r="B17" s="43" t="s">
        <v>737</v>
      </c>
      <c r="C17" s="44"/>
      <c r="D17" s="6"/>
    </row>
    <row r="22" spans="1:4" ht="21" x14ac:dyDescent="0.35">
      <c r="A22" s="31" t="s">
        <v>488</v>
      </c>
    </row>
    <row r="24" spans="1:4" x14ac:dyDescent="0.35">
      <c r="B24" s="19" t="s">
        <v>573</v>
      </c>
      <c r="C24" s="18" t="s">
        <v>574</v>
      </c>
    </row>
    <row r="25" spans="1:4" x14ac:dyDescent="0.35">
      <c r="B25" s="191" t="s">
        <v>576</v>
      </c>
      <c r="C25" s="192">
        <v>0.25</v>
      </c>
    </row>
    <row r="26" spans="1:4" x14ac:dyDescent="0.35">
      <c r="B26" s="191" t="s">
        <v>578</v>
      </c>
      <c r="C26" s="192">
        <v>0.25</v>
      </c>
    </row>
    <row r="27" spans="1:4" x14ac:dyDescent="0.35">
      <c r="B27" s="191" t="s">
        <v>579</v>
      </c>
      <c r="C27" s="192">
        <v>0.25</v>
      </c>
    </row>
    <row r="28" spans="1:4" x14ac:dyDescent="0.35">
      <c r="B28" s="193" t="s">
        <v>580</v>
      </c>
      <c r="C28" s="194">
        <v>0.25</v>
      </c>
    </row>
  </sheetData>
  <phoneticPr fontId="7" type="noConversion"/>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3E212F84-1733-4B6F-977A-E854D5727DDD}">
          <x14:formula1>
            <xm:f>'3.1 Electricity mix'!$B$5:$B$144</xm:f>
          </x14:formula1>
          <xm:sqref>B14:B17 B25:B28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BE8C3-A235-4A27-A814-D25379B3363F}">
  <sheetPr>
    <tabColor theme="9" tint="0.79998168889431442"/>
  </sheetPr>
  <dimension ref="A2:H16"/>
  <sheetViews>
    <sheetView showGridLines="0" zoomScale="55" zoomScaleNormal="55" workbookViewId="0">
      <selection activeCell="A14" sqref="A14:XFD16"/>
    </sheetView>
  </sheetViews>
  <sheetFormatPr baseColWidth="10" defaultColWidth="8.81640625" defaultRowHeight="14.5" x14ac:dyDescent="0.35"/>
  <cols>
    <col min="1" max="1" width="44.453125" customWidth="1"/>
    <col min="2" max="2" width="38.90625" customWidth="1"/>
    <col min="3" max="3" width="10.81640625" customWidth="1"/>
    <col min="4" max="4" width="13.1796875" customWidth="1"/>
    <col min="5" max="5" width="26" customWidth="1"/>
    <col min="6" max="6" width="25.81640625" customWidth="1"/>
    <col min="7" max="7" width="28.1796875" customWidth="1"/>
    <col min="8" max="8" width="26.81640625" customWidth="1"/>
  </cols>
  <sheetData>
    <row r="2" spans="1:8" ht="15.5" x14ac:dyDescent="0.35">
      <c r="A2" s="145" t="s">
        <v>517</v>
      </c>
    </row>
    <row r="3" spans="1:8" ht="15.5" x14ac:dyDescent="0.35">
      <c r="B3" s="67" t="s">
        <v>518</v>
      </c>
    </row>
    <row r="4" spans="1:8" ht="29" x14ac:dyDescent="0.35">
      <c r="B4" s="175" t="s">
        <v>720</v>
      </c>
    </row>
    <row r="5" spans="1:8" ht="29" x14ac:dyDescent="0.35">
      <c r="B5" s="177" t="s">
        <v>721</v>
      </c>
    </row>
    <row r="6" spans="1:8" ht="29" x14ac:dyDescent="0.35">
      <c r="B6" s="164" t="s">
        <v>722</v>
      </c>
    </row>
    <row r="7" spans="1:8" x14ac:dyDescent="0.35">
      <c r="B7" s="62" t="s">
        <v>522</v>
      </c>
    </row>
    <row r="11" spans="1:8" ht="21" x14ac:dyDescent="0.35">
      <c r="A11" s="31" t="s">
        <v>490</v>
      </c>
      <c r="E11" s="6"/>
    </row>
    <row r="13" spans="1:8" x14ac:dyDescent="0.35">
      <c r="B13" s="131" t="s">
        <v>581</v>
      </c>
      <c r="C13" s="132" t="s">
        <v>582</v>
      </c>
      <c r="D13" s="133" t="s">
        <v>583</v>
      </c>
      <c r="E13" s="133" t="s">
        <v>584</v>
      </c>
      <c r="F13" s="134" t="s">
        <v>585</v>
      </c>
      <c r="G13" s="134" t="s">
        <v>586</v>
      </c>
      <c r="H13" s="134" t="s">
        <v>587</v>
      </c>
    </row>
    <row r="14" spans="1:8" x14ac:dyDescent="0.35">
      <c r="B14" s="185" t="s">
        <v>588</v>
      </c>
      <c r="C14" s="185" t="s">
        <v>576</v>
      </c>
      <c r="D14" s="185">
        <v>1.59</v>
      </c>
      <c r="E14" s="185">
        <v>5</v>
      </c>
      <c r="F14" s="185">
        <v>6</v>
      </c>
      <c r="G14" s="185">
        <v>8</v>
      </c>
      <c r="H14" s="185">
        <v>9</v>
      </c>
    </row>
    <row r="15" spans="1:8" x14ac:dyDescent="0.35">
      <c r="B15" s="185" t="s">
        <v>589</v>
      </c>
      <c r="C15" s="185" t="s">
        <v>590</v>
      </c>
      <c r="D15" s="185">
        <v>2.09</v>
      </c>
      <c r="E15" s="185">
        <v>5</v>
      </c>
      <c r="F15" s="185">
        <v>4</v>
      </c>
      <c r="G15" s="185">
        <v>7</v>
      </c>
      <c r="H15" s="185">
        <v>10</v>
      </c>
    </row>
    <row r="16" spans="1:8" x14ac:dyDescent="0.35">
      <c r="B16" s="220" t="s">
        <v>728</v>
      </c>
      <c r="C16" s="221"/>
      <c r="D16" s="220">
        <v>3</v>
      </c>
      <c r="E16" s="188">
        <v>5</v>
      </c>
      <c r="F16" s="188">
        <v>2</v>
      </c>
      <c r="G16" s="188"/>
      <c r="H16" s="188"/>
    </row>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7601E35D-4223-4C2F-9959-3A5938E6EC75}">
          <x14:formula1>
            <xm:f>'3.1 Electricity mix'!$B$5:$B$144</xm:f>
          </x14:formula1>
          <xm:sqref>C14:C16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D2E9E-71B3-4840-9C4F-6160BC7FBB4E}">
  <sheetPr>
    <tabColor theme="9" tint="0.79998168889431442"/>
  </sheetPr>
  <dimension ref="A2:J32"/>
  <sheetViews>
    <sheetView showGridLines="0" zoomScale="55" zoomScaleNormal="55" workbookViewId="0">
      <selection activeCell="E14" sqref="E14:F16"/>
    </sheetView>
  </sheetViews>
  <sheetFormatPr baseColWidth="10" defaultColWidth="8.81640625" defaultRowHeight="14.5" x14ac:dyDescent="0.35"/>
  <cols>
    <col min="1" max="1" width="46.54296875" style="4" customWidth="1"/>
    <col min="2" max="2" width="38.90625" style="4" customWidth="1"/>
    <col min="3" max="3" width="19.1796875" style="4" customWidth="1"/>
    <col min="4" max="4" width="22.7265625" style="4" customWidth="1"/>
    <col min="5" max="5" width="21.453125" style="4" customWidth="1"/>
    <col min="6" max="6" width="21" style="4" customWidth="1"/>
    <col min="7" max="7" width="42.7265625" style="4" customWidth="1"/>
    <col min="8" max="8" width="25.453125" style="4" customWidth="1"/>
    <col min="9" max="9" width="28.26953125" style="4" customWidth="1"/>
    <col min="10" max="11" width="9.54296875" style="4" customWidth="1"/>
    <col min="12" max="16384" width="8.81640625" style="4"/>
  </cols>
  <sheetData>
    <row r="2" spans="1:10" ht="15.5" x14ac:dyDescent="0.35">
      <c r="A2" s="146" t="s">
        <v>517</v>
      </c>
    </row>
    <row r="3" spans="1:10" ht="15.5" x14ac:dyDescent="0.35">
      <c r="B3" s="70" t="s">
        <v>518</v>
      </c>
    </row>
    <row r="4" spans="1:10" ht="29" x14ac:dyDescent="0.35">
      <c r="B4" s="176" t="s">
        <v>720</v>
      </c>
    </row>
    <row r="5" spans="1:10" ht="29" x14ac:dyDescent="0.35">
      <c r="B5" s="178" t="s">
        <v>721</v>
      </c>
    </row>
    <row r="6" spans="1:10" ht="29" x14ac:dyDescent="0.35">
      <c r="B6" s="180" t="s">
        <v>722</v>
      </c>
    </row>
    <row r="7" spans="1:10" x14ac:dyDescent="0.35">
      <c r="B7" s="64" t="s">
        <v>522</v>
      </c>
    </row>
    <row r="11" spans="1:10" ht="21" x14ac:dyDescent="0.35">
      <c r="A11" s="31" t="s">
        <v>591</v>
      </c>
    </row>
    <row r="12" spans="1:10" x14ac:dyDescent="0.35">
      <c r="C12" s="45"/>
      <c r="D12" s="45"/>
      <c r="E12" s="45"/>
      <c r="F12" s="45"/>
      <c r="G12" s="45"/>
      <c r="H12" s="45"/>
      <c r="I12" s="45"/>
    </row>
    <row r="13" spans="1:10" s="3" customFormat="1" ht="46.5" customHeight="1" x14ac:dyDescent="0.35">
      <c r="B13" s="29" t="s">
        <v>592</v>
      </c>
      <c r="C13" s="29" t="s">
        <v>593</v>
      </c>
      <c r="D13" s="29" t="s">
        <v>594</v>
      </c>
      <c r="E13" s="29" t="s">
        <v>700</v>
      </c>
      <c r="F13" s="29" t="s">
        <v>701</v>
      </c>
      <c r="G13" s="17" t="s">
        <v>479</v>
      </c>
      <c r="I13" s="127" t="s">
        <v>715</v>
      </c>
      <c r="J13" s="128">
        <f>SUM(Devices_Workstation[Laptop quantity],Devices_Workstation[Desktop quantity])</f>
        <v>367</v>
      </c>
    </row>
    <row r="14" spans="1:10" ht="29" x14ac:dyDescent="0.35">
      <c r="B14" s="76" t="s">
        <v>541</v>
      </c>
      <c r="C14" s="159">
        <v>300</v>
      </c>
      <c r="D14" s="160">
        <v>5</v>
      </c>
      <c r="E14" s="159">
        <v>30</v>
      </c>
      <c r="F14" s="160">
        <v>8</v>
      </c>
      <c r="G14" s="161"/>
    </row>
    <row r="15" spans="1:10" ht="29" x14ac:dyDescent="0.35">
      <c r="B15" s="76" t="s">
        <v>543</v>
      </c>
      <c r="C15" s="159">
        <v>30</v>
      </c>
      <c r="D15" s="160">
        <v>5</v>
      </c>
      <c r="E15" s="159">
        <v>3</v>
      </c>
      <c r="F15" s="160">
        <v>8</v>
      </c>
      <c r="G15" s="161"/>
    </row>
    <row r="16" spans="1:10" ht="30.5" customHeight="1" x14ac:dyDescent="0.35">
      <c r="B16" s="126" t="s">
        <v>546</v>
      </c>
      <c r="C16" s="162">
        <v>3</v>
      </c>
      <c r="D16" s="163">
        <v>5</v>
      </c>
      <c r="E16" s="162">
        <v>1</v>
      </c>
      <c r="F16" s="160">
        <v>8</v>
      </c>
      <c r="G16" s="161" t="s">
        <v>595</v>
      </c>
    </row>
    <row r="17" spans="1:9" ht="15" customHeight="1" x14ac:dyDescent="0.35"/>
    <row r="18" spans="1:9" ht="15" customHeight="1" x14ac:dyDescent="0.35"/>
    <row r="19" spans="1:9" ht="15" customHeight="1" x14ac:dyDescent="0.35">
      <c r="D19" s="45"/>
      <c r="E19" s="45"/>
    </row>
    <row r="21" spans="1:9" ht="21" x14ac:dyDescent="0.35">
      <c r="A21" s="31" t="s">
        <v>497</v>
      </c>
    </row>
    <row r="22" spans="1:9" x14ac:dyDescent="0.35">
      <c r="C22" s="45"/>
      <c r="D22" s="45"/>
      <c r="E22" s="45"/>
    </row>
    <row r="23" spans="1:9" x14ac:dyDescent="0.35">
      <c r="B23" s="17" t="s">
        <v>592</v>
      </c>
      <c r="C23" s="17" t="s">
        <v>596</v>
      </c>
      <c r="D23" s="17" t="s">
        <v>597</v>
      </c>
      <c r="E23" s="17" t="s">
        <v>479</v>
      </c>
      <c r="F23" s="45"/>
      <c r="G23" s="45"/>
    </row>
    <row r="24" spans="1:9" ht="29" x14ac:dyDescent="0.35">
      <c r="B24" s="77" t="s">
        <v>550</v>
      </c>
      <c r="C24" s="195">
        <f>1.1*(E14+C14)</f>
        <v>363.00000000000006</v>
      </c>
      <c r="D24" s="196">
        <v>5</v>
      </c>
      <c r="E24" s="161" t="s">
        <v>703</v>
      </c>
    </row>
    <row r="26" spans="1:9" x14ac:dyDescent="0.35">
      <c r="H26" s="45"/>
      <c r="I26" s="45"/>
    </row>
    <row r="27" spans="1:9" ht="21" x14ac:dyDescent="0.35">
      <c r="A27" s="31" t="s">
        <v>498</v>
      </c>
    </row>
    <row r="28" spans="1:9" x14ac:dyDescent="0.35">
      <c r="C28" s="45"/>
      <c r="D28" s="45"/>
      <c r="E28" s="45"/>
    </row>
    <row r="29" spans="1:9" x14ac:dyDescent="0.35">
      <c r="B29" s="17" t="s">
        <v>592</v>
      </c>
      <c r="C29" s="17" t="s">
        <v>596</v>
      </c>
      <c r="D29" s="17" t="s">
        <v>597</v>
      </c>
      <c r="E29" s="17" t="s">
        <v>479</v>
      </c>
      <c r="F29" s="45"/>
      <c r="G29" s="45"/>
    </row>
    <row r="30" spans="1:9" ht="29" x14ac:dyDescent="0.35">
      <c r="B30" s="77" t="s">
        <v>551</v>
      </c>
      <c r="C30" s="195">
        <v>1300</v>
      </c>
      <c r="D30" s="196">
        <v>3</v>
      </c>
      <c r="E30" s="161" t="s">
        <v>598</v>
      </c>
    </row>
    <row r="32" spans="1:9" x14ac:dyDescent="0.35">
      <c r="H32" s="45"/>
      <c r="I32" s="45"/>
    </row>
  </sheetData>
  <pageMargins left="0.7" right="0.7" top="0.75" bottom="0.75" header="0.3" footer="0.3"/>
  <pageSetup paperSize="9" orientation="portrait" r:id="rId1"/>
  <drawing r:id="rId2"/>
  <tableParts count="3">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253CF-97D2-4C8C-8479-264C333B4E3B}">
  <sheetPr>
    <tabColor theme="9" tint="0.79998168889431442"/>
  </sheetPr>
  <dimension ref="A2:J34"/>
  <sheetViews>
    <sheetView topLeftCell="A5" zoomScale="70" zoomScaleNormal="70" workbookViewId="0">
      <selection activeCell="B14" sqref="B14:B16"/>
    </sheetView>
  </sheetViews>
  <sheetFormatPr baseColWidth="10" defaultColWidth="8.81640625" defaultRowHeight="14.5" x14ac:dyDescent="0.35"/>
  <cols>
    <col min="1" max="1" width="35.1796875" style="4" customWidth="1"/>
    <col min="2" max="2" width="38.90625" style="4" customWidth="1"/>
    <col min="3" max="3" width="17" style="4" customWidth="1"/>
    <col min="4" max="4" width="22.1796875" style="4" customWidth="1"/>
    <col min="5" max="5" width="17.1796875" style="4" customWidth="1"/>
    <col min="6" max="6" width="24.26953125" style="4" customWidth="1"/>
    <col min="7" max="7" width="36.54296875" style="4" customWidth="1"/>
    <col min="8" max="8" width="31" style="4" customWidth="1"/>
    <col min="9" max="9" width="23.453125" style="4" customWidth="1"/>
    <col min="10" max="10" width="25.453125" style="4" bestFit="1" customWidth="1"/>
    <col min="11" max="11" width="25.54296875" style="4" customWidth="1"/>
    <col min="12" max="12" width="14.7265625" style="4" customWidth="1"/>
    <col min="13" max="16384" width="8.81640625" style="4"/>
  </cols>
  <sheetData>
    <row r="2" spans="1:10" ht="15.5" x14ac:dyDescent="0.35">
      <c r="A2" s="146" t="s">
        <v>517</v>
      </c>
    </row>
    <row r="3" spans="1:10" ht="15.5" x14ac:dyDescent="0.35">
      <c r="B3" s="70" t="s">
        <v>518</v>
      </c>
    </row>
    <row r="4" spans="1:10" ht="29" x14ac:dyDescent="0.35">
      <c r="B4" s="176" t="s">
        <v>720</v>
      </c>
    </row>
    <row r="5" spans="1:10" ht="29" x14ac:dyDescent="0.35">
      <c r="B5" s="178" t="s">
        <v>721</v>
      </c>
    </row>
    <row r="6" spans="1:10" ht="29" x14ac:dyDescent="0.35">
      <c r="B6" s="180" t="s">
        <v>722</v>
      </c>
    </row>
    <row r="7" spans="1:10" x14ac:dyDescent="0.35">
      <c r="B7" s="64" t="s">
        <v>522</v>
      </c>
    </row>
    <row r="11" spans="1:10" ht="31" x14ac:dyDescent="0.35">
      <c r="A11" s="33" t="s">
        <v>500</v>
      </c>
    </row>
    <row r="12" spans="1:10" x14ac:dyDescent="0.35">
      <c r="C12" s="45"/>
      <c r="D12" s="45"/>
      <c r="E12" s="45"/>
      <c r="F12" s="45"/>
      <c r="G12" s="45"/>
      <c r="H12" s="45"/>
      <c r="I12" s="45"/>
      <c r="J12" s="45"/>
    </row>
    <row r="13" spans="1:10" s="3" customFormat="1" ht="15" customHeight="1" x14ac:dyDescent="0.35">
      <c r="B13" s="29" t="s">
        <v>581</v>
      </c>
      <c r="C13" s="29" t="s">
        <v>583</v>
      </c>
      <c r="D13" s="29" t="s">
        <v>599</v>
      </c>
      <c r="E13" s="29" t="s">
        <v>597</v>
      </c>
      <c r="F13" s="120" t="s">
        <v>582</v>
      </c>
      <c r="G13" s="120" t="s">
        <v>479</v>
      </c>
    </row>
    <row r="14" spans="1:10" ht="15" customHeight="1" x14ac:dyDescent="0.35">
      <c r="B14" s="197" t="s">
        <v>588</v>
      </c>
      <c r="C14" s="159">
        <f>IFERROR(_xlfn.XLOOKUP(Network_Proxy[[#This Row],[ID of data center]],DC_Map[ID of data center],DC_Map[PUE]),"")</f>
        <v>1.59</v>
      </c>
      <c r="D14" s="159">
        <v>360</v>
      </c>
      <c r="E14" s="159">
        <f>IFERROR(_xlfn.XLOOKUP(Network_Proxy[[#This Row],[ID of data center]],DC_Map[ID of data center],DC_Map[Proxy lifespan in this DC]),"")</f>
        <v>6</v>
      </c>
      <c r="F14" s="159" t="str">
        <f>IFERROR(_xlfn.XLOOKUP(Network_Proxy[[#This Row],[ID of data center]],DC_Map[ID of data center],DC_Map[Location]),"")</f>
        <v>France</v>
      </c>
    </row>
    <row r="15" spans="1:10" ht="15" customHeight="1" x14ac:dyDescent="0.35">
      <c r="B15" s="197" t="s">
        <v>588</v>
      </c>
      <c r="C15" s="159">
        <f>IFERROR(_xlfn.XLOOKUP(Network_Proxy[[#This Row],[ID of data center]],DC_Map[ID of data center],DC_Map[PUE]),"")</f>
        <v>1.59</v>
      </c>
      <c r="D15" s="159">
        <v>300</v>
      </c>
      <c r="E15" s="159">
        <f>IFERROR(_xlfn.XLOOKUP(Network_Proxy[[#This Row],[ID of data center]],DC_Map[ID of data center],DC_Map[Proxy lifespan in this DC]),"")</f>
        <v>6</v>
      </c>
      <c r="F15" s="159" t="str">
        <f>IFERROR(_xlfn.XLOOKUP(Network_Proxy[[#This Row],[ID of data center]],DC_Map[ID of data center],DC_Map[Location]),"")</f>
        <v>France</v>
      </c>
    </row>
    <row r="16" spans="1:10" ht="15" customHeight="1" x14ac:dyDescent="0.35">
      <c r="B16" s="34"/>
      <c r="C16" s="30" t="str">
        <f>IFERROR(_xlfn.XLOOKUP(Network_Proxy[[#This Row],[ID of data center]],DC_Map[ID of data center],DC_Map[PUE]),"")</f>
        <v/>
      </c>
      <c r="D16" s="30"/>
      <c r="E16" s="30" t="str">
        <f>IFERROR(_xlfn.XLOOKUP(Network_Proxy[[#This Row],[ID of data center]],DC_Map[ID of data center],DC_Map[Proxy lifespan in this DC]),"")</f>
        <v/>
      </c>
      <c r="F16" s="30" t="str">
        <f>IFERROR(_xlfn.XLOOKUP(Network_Proxy[[#This Row],[ID of data center]],DC_Map[ID of data center],DC_Map[Location]),"")</f>
        <v/>
      </c>
    </row>
    <row r="21" spans="1:7" ht="15.5" x14ac:dyDescent="0.35">
      <c r="A21" s="121" t="s">
        <v>501</v>
      </c>
    </row>
    <row r="23" spans="1:7" x14ac:dyDescent="0.35">
      <c r="B23" s="122" t="s">
        <v>581</v>
      </c>
      <c r="C23" s="122" t="s">
        <v>583</v>
      </c>
      <c r="D23" s="122" t="s">
        <v>600</v>
      </c>
      <c r="E23" s="122" t="s">
        <v>597</v>
      </c>
      <c r="F23" s="123" t="s">
        <v>582</v>
      </c>
      <c r="G23" s="122" t="s">
        <v>479</v>
      </c>
    </row>
    <row r="24" spans="1:7" x14ac:dyDescent="0.35">
      <c r="B24" s="197" t="s">
        <v>588</v>
      </c>
      <c r="C24" s="159">
        <f>IFERROR(_xlfn.XLOOKUP(Network_Firewall[[#This Row],[ID of data center]],DC_Map[ID of data center],DC_Map[PUE]),"")</f>
        <v>1.59</v>
      </c>
      <c r="D24" s="159">
        <v>360</v>
      </c>
      <c r="E24" s="159">
        <f>IFERROR(_xlfn.XLOOKUP(Network_Firewall[[#This Row],[ID of data center]],DC_Map[ID of data center],DC_Map[Firewall lifespan in this DC]),"")</f>
        <v>8</v>
      </c>
      <c r="F24" s="159" t="str">
        <f>IFERROR(_xlfn.XLOOKUP(Network_Firewall[[#This Row],[ID of data center]],DC_Map[ID of data center],DC_Map[Location]),"")</f>
        <v>France</v>
      </c>
    </row>
    <row r="25" spans="1:7" x14ac:dyDescent="0.35">
      <c r="B25" s="34" t="s">
        <v>728</v>
      </c>
      <c r="C25" s="135">
        <f>IFERROR(_xlfn.XLOOKUP(Network_Firewall[[#This Row],[ID of data center]],DC_Map[ID of data center],DC_Map[PUE]),"")</f>
        <v>3</v>
      </c>
      <c r="D25" s="135"/>
      <c r="E25" s="135">
        <f>IFERROR(_xlfn.XLOOKUP(Network_Firewall[[#This Row],[ID of data center]],DC_Map[ID of data center],DC_Map[Firewall lifespan in this DC]),"")</f>
        <v>0</v>
      </c>
      <c r="F25" s="135">
        <f>IFERROR(_xlfn.XLOOKUP(Network_Firewall[[#This Row],[ID of data center]],DC_Map[ID of data center],DC_Map[Location]),"")</f>
        <v>0</v>
      </c>
    </row>
    <row r="26" spans="1:7" x14ac:dyDescent="0.35">
      <c r="B26" s="124"/>
      <c r="C26" s="125" t="str">
        <f>IFERROR(_xlfn.XLOOKUP(Network_Firewall[[#This Row],[ID of data center]],DC_Map[ID of data center],DC_Map[PUE]),"")</f>
        <v/>
      </c>
      <c r="D26" s="125"/>
      <c r="E26" s="125" t="str">
        <f>IFERROR(_xlfn.XLOOKUP(Network_Firewall[[#This Row],[ID of data center]],DC_Map[ID of data center],DC_Map[Firewall lifespan in this DC]),"")</f>
        <v/>
      </c>
      <c r="F26" s="125" t="str">
        <f>IFERROR(_xlfn.XLOOKUP(Network_Firewall[[#This Row],[ID of data center]],DC_Map[ID of data center],DC_Map[Location]),"")</f>
        <v/>
      </c>
    </row>
    <row r="29" spans="1:7" ht="15.5" x14ac:dyDescent="0.35">
      <c r="A29" s="121" t="s">
        <v>502</v>
      </c>
    </row>
    <row r="31" spans="1:7" x14ac:dyDescent="0.35">
      <c r="B31" s="122" t="s">
        <v>581</v>
      </c>
      <c r="C31" s="122" t="s">
        <v>583</v>
      </c>
      <c r="D31" s="122" t="s">
        <v>601</v>
      </c>
      <c r="E31" s="122" t="s">
        <v>597</v>
      </c>
      <c r="F31" s="123" t="s">
        <v>582</v>
      </c>
      <c r="G31" s="122" t="s">
        <v>479</v>
      </c>
    </row>
    <row r="32" spans="1:7" x14ac:dyDescent="0.35">
      <c r="B32" s="197" t="s">
        <v>589</v>
      </c>
      <c r="C32" s="159">
        <f>IFERROR(_xlfn.XLOOKUP(Network_IPS_IDS[[#This Row],[ID of data center]],DC_Map[ID of data center],DC_Map[PUE]),"")</f>
        <v>2.09</v>
      </c>
      <c r="D32" s="159">
        <v>360</v>
      </c>
      <c r="E32" s="159">
        <f>IFERROR(_xlfn.XLOOKUP(Network_IPS_IDS[[#This Row],[ID of data center]],DC_Map[ID of data center],DC_Map[IPS-IDS lifespan in this DC]),"")</f>
        <v>10</v>
      </c>
      <c r="F32" s="159" t="str">
        <f>IFERROR(_xlfn.XLOOKUP(Network_IPS_IDS[[#This Row],[ID of data center]],DC_Map[ID of data center],DC_Map[Location]),"")</f>
        <v>Germany</v>
      </c>
      <c r="G32" s="129"/>
    </row>
    <row r="33" spans="2:7" x14ac:dyDescent="0.35">
      <c r="B33" s="34"/>
      <c r="C33" s="30" t="str">
        <f>IFERROR(_xlfn.XLOOKUP(Network_IPS_IDS[[#This Row],[ID of data center]],DC_Map[ID of data center],DC_Map[PUE]),"")</f>
        <v/>
      </c>
      <c r="D33" s="30"/>
      <c r="E33" s="30" t="str">
        <f>IFERROR(_xlfn.XLOOKUP(Network_IPS_IDS[[#This Row],[ID of data center]],DC_Map[ID of data center],DC_Map[IPS-IDS lifespan in this DC]),"")</f>
        <v/>
      </c>
      <c r="F33" s="30" t="str">
        <f>IFERROR(_xlfn.XLOOKUP(Network_IPS_IDS[[#This Row],[ID of data center]],DC_Map[ID of data center],DC_Map[Location]),"")</f>
        <v/>
      </c>
      <c r="G33" s="66"/>
    </row>
    <row r="34" spans="2:7" x14ac:dyDescent="0.35">
      <c r="B34" s="124"/>
      <c r="C34" s="125" t="str">
        <f>IFERROR(_xlfn.XLOOKUP(Network_IPS_IDS[[#This Row],[ID of data center]],DC_Map[ID of data center],DC_Map[PUE]),"")</f>
        <v/>
      </c>
      <c r="D34" s="125"/>
      <c r="E34" s="125" t="str">
        <f>IFERROR(_xlfn.XLOOKUP(Network_IPS_IDS[[#This Row],[ID of data center]],DC_Map[ID of data center],DC_Map[IPS-IDS lifespan in this DC]),"")</f>
        <v/>
      </c>
      <c r="F34" s="125" t="str">
        <f>IFERROR(_xlfn.XLOOKUP(Network_IPS_IDS[[#This Row],[ID of data center]],DC_Map[ID of data center],DC_Map[Location]),"")</f>
        <v/>
      </c>
      <c r="G34" s="130"/>
    </row>
  </sheetData>
  <pageMargins left="0.7" right="0.7" top="0.75" bottom="0.75" header="0.3" footer="0.3"/>
  <pageSetup paperSize="9"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166A81D9-CEFC-4141-ADB5-4F00426659F6}">
          <x14:formula1>
            <xm:f>'3.1 Electricity mix'!$B$5:$B$144</xm:f>
          </x14:formula1>
          <xm:sqref>F14:F16 F24:F26 F32:F34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1037E-E025-4315-96AE-F0E56B18B208}">
  <sheetPr>
    <tabColor theme="9" tint="0.79998168889431442"/>
  </sheetPr>
  <dimension ref="A2:N1737"/>
  <sheetViews>
    <sheetView showGridLines="0" topLeftCell="B1" zoomScale="55" zoomScaleNormal="55" workbookViewId="0">
      <selection activeCell="H16" sqref="H16"/>
    </sheetView>
  </sheetViews>
  <sheetFormatPr baseColWidth="10" defaultColWidth="8.81640625" defaultRowHeight="15" customHeight="1" x14ac:dyDescent="0.35"/>
  <cols>
    <col min="1" max="1" width="78.1796875" customWidth="1"/>
    <col min="2" max="2" width="36.7265625" customWidth="1"/>
    <col min="3" max="3" width="26.81640625" customWidth="1"/>
    <col min="4" max="4" width="26.1796875" customWidth="1"/>
    <col min="5" max="5" width="34.54296875" customWidth="1"/>
    <col min="6" max="6" width="22.54296875" customWidth="1"/>
    <col min="7" max="7" width="30.54296875" customWidth="1"/>
    <col min="8" max="8" width="33.1796875" customWidth="1"/>
    <col min="9" max="9" width="29.54296875" customWidth="1"/>
    <col min="10" max="10" width="31.1796875" customWidth="1"/>
    <col min="11" max="11" width="30.453125" customWidth="1"/>
    <col min="12" max="12" width="16" customWidth="1"/>
    <col min="13" max="13" width="22.1796875" customWidth="1"/>
    <col min="14" max="14" width="69.08984375" customWidth="1"/>
    <col min="15" max="15" width="21.54296875" customWidth="1"/>
    <col min="16" max="16" width="42.1796875" customWidth="1"/>
    <col min="17" max="17" width="44.81640625" customWidth="1"/>
    <col min="18" max="18" width="40.54296875" customWidth="1"/>
    <col min="19" max="19" width="27.453125" bestFit="1" customWidth="1"/>
    <col min="20" max="20" width="32.453125" customWidth="1"/>
    <col min="21" max="21" width="36.54296875" bestFit="1" customWidth="1"/>
    <col min="22" max="22" width="23" customWidth="1"/>
  </cols>
  <sheetData>
    <row r="2" spans="1:14" ht="15" customHeight="1" x14ac:dyDescent="0.35">
      <c r="A2" s="147" t="s">
        <v>517</v>
      </c>
    </row>
    <row r="3" spans="1:14" ht="15" customHeight="1" x14ac:dyDescent="0.35">
      <c r="B3" s="68" t="s">
        <v>518</v>
      </c>
    </row>
    <row r="4" spans="1:14" ht="29" x14ac:dyDescent="0.35">
      <c r="B4" s="175" t="s">
        <v>720</v>
      </c>
    </row>
    <row r="5" spans="1:14" ht="29" x14ac:dyDescent="0.35">
      <c r="B5" s="177" t="s">
        <v>721</v>
      </c>
    </row>
    <row r="6" spans="1:14" ht="29" x14ac:dyDescent="0.35">
      <c r="B6" s="164" t="s">
        <v>722</v>
      </c>
    </row>
    <row r="7" spans="1:14" ht="15" customHeight="1" x14ac:dyDescent="0.35">
      <c r="B7" s="62" t="s">
        <v>522</v>
      </c>
    </row>
    <row r="12" spans="1:14" ht="23.15" customHeight="1" x14ac:dyDescent="0.35">
      <c r="A12" s="31" t="s">
        <v>607</v>
      </c>
    </row>
    <row r="13" spans="1:14" ht="21.65" customHeight="1" x14ac:dyDescent="0.35"/>
    <row r="14" spans="1:14" ht="15" customHeight="1" x14ac:dyDescent="0.35">
      <c r="B14" s="14" t="s">
        <v>581</v>
      </c>
      <c r="C14" s="14" t="s">
        <v>608</v>
      </c>
      <c r="D14" s="14" t="s">
        <v>602</v>
      </c>
      <c r="E14" s="14" t="s">
        <v>609</v>
      </c>
      <c r="F14" s="14" t="s">
        <v>603</v>
      </c>
      <c r="G14" s="15" t="s">
        <v>604</v>
      </c>
      <c r="H14" s="15" t="s">
        <v>583</v>
      </c>
      <c r="I14" s="15" t="s">
        <v>605</v>
      </c>
      <c r="J14" s="15" t="s">
        <v>610</v>
      </c>
      <c r="K14" s="15" t="s">
        <v>606</v>
      </c>
      <c r="L14" s="15" t="s">
        <v>725</v>
      </c>
      <c r="M14" s="15" t="s">
        <v>726</v>
      </c>
      <c r="N14" s="15" t="s">
        <v>479</v>
      </c>
    </row>
    <row r="15" spans="1:14" ht="15" customHeight="1" x14ac:dyDescent="0.35">
      <c r="B15" s="182" t="s">
        <v>588</v>
      </c>
      <c r="C15" s="182"/>
      <c r="D15" s="182"/>
      <c r="E15" s="183" t="s">
        <v>611</v>
      </c>
      <c r="F15" s="183">
        <f>IFERROR(_xlfn.XLOOKUP(Servers_Backup[[#This Row],[ID of data center]],DC_Map[ID of data center],DC_Map[Server lifespan in this DC]),"")</f>
        <v>5</v>
      </c>
      <c r="G15" s="183" t="str">
        <f>IFERROR(_xlfn.XLOOKUP(Servers_Backup[[#This Row],[ID of data center]],DC_Map[ID of data center],DC_Map[Location]),"")</f>
        <v>France</v>
      </c>
      <c r="H15" s="183">
        <f>IFERROR(_xlfn.XLOOKUP(Servers_Backup[[#This Row],[ID of data center]],DC_Map[ID of data center],DC_Map[PUE]),"")</f>
        <v>1.59</v>
      </c>
      <c r="I15" s="183">
        <v>8</v>
      </c>
      <c r="J15" s="183">
        <v>16</v>
      </c>
      <c r="K15" s="183">
        <v>2048</v>
      </c>
      <c r="L15" s="198">
        <v>16</v>
      </c>
      <c r="M15" s="184">
        <v>32000</v>
      </c>
      <c r="N15" s="199" t="s">
        <v>612</v>
      </c>
    </row>
    <row r="16" spans="1:14" ht="15" customHeight="1" x14ac:dyDescent="0.35">
      <c r="B16" s="182" t="s">
        <v>589</v>
      </c>
      <c r="C16" s="182"/>
      <c r="D16" s="182"/>
      <c r="E16" s="183" t="s">
        <v>613</v>
      </c>
      <c r="F16" s="183">
        <f>IFERROR(_xlfn.XLOOKUP(Servers_Backup[[#This Row],[ID of data center]],DC_Map[ID of data center],DC_Map[Server lifespan in this DC]),"")</f>
        <v>5</v>
      </c>
      <c r="G16" s="183" t="str">
        <f>IFERROR(_xlfn.XLOOKUP(Servers_Backup[[#This Row],[ID of data center]],DC_Map[ID of data center],DC_Map[Location]),"")</f>
        <v>Germany</v>
      </c>
      <c r="H16" s="183">
        <f>IFERROR(_xlfn.XLOOKUP(Servers_Backup[[#This Row],[ID of data center]],DC_Map[ID of data center],DC_Map[PUE]),"")</f>
        <v>2.09</v>
      </c>
      <c r="I16" s="183">
        <v>6</v>
      </c>
      <c r="J16" s="183">
        <v>6</v>
      </c>
      <c r="K16" s="183">
        <v>12000</v>
      </c>
      <c r="L16" s="198">
        <v>24</v>
      </c>
      <c r="M16" s="184">
        <v>18000</v>
      </c>
      <c r="N16" s="182" t="s">
        <v>614</v>
      </c>
    </row>
    <row r="17" spans="2:14" ht="15" customHeight="1" x14ac:dyDescent="0.35">
      <c r="B17" s="52" t="s">
        <v>728</v>
      </c>
      <c r="C17" s="52"/>
      <c r="D17" s="52"/>
      <c r="E17" s="40" t="s">
        <v>611</v>
      </c>
      <c r="F17" s="40">
        <f>IFERROR(_xlfn.XLOOKUP(Servers_Backup[[#This Row],[ID of data center]],DC_Map[ID of data center],DC_Map[Server lifespan in this DC]),"")</f>
        <v>5</v>
      </c>
      <c r="G17" s="40">
        <f>IFERROR(_xlfn.XLOOKUP(Servers_Backup[[#This Row],[ID of data center]],DC_Map[ID of data center],DC_Map[Location]),"")</f>
        <v>0</v>
      </c>
      <c r="H17" s="40">
        <f>IFERROR(_xlfn.XLOOKUP(Servers_Backup[[#This Row],[ID of data center]],DC_Map[ID of data center],DC_Map[PUE]),"")</f>
        <v>3</v>
      </c>
      <c r="I17" s="40"/>
      <c r="J17" s="40"/>
      <c r="K17" s="40"/>
      <c r="L17" s="41"/>
      <c r="M17" s="16"/>
      <c r="N17" s="182" t="s">
        <v>869</v>
      </c>
    </row>
    <row r="18" spans="2:14" ht="15" customHeight="1" x14ac:dyDescent="0.35">
      <c r="B18" s="52"/>
      <c r="C18" s="52"/>
      <c r="D18" s="52"/>
      <c r="E18" s="40"/>
      <c r="F18" s="40" t="str">
        <f>IFERROR(_xlfn.XLOOKUP(Servers_Backup[[#This Row],[ID of data center]],DC_Map[ID of data center],DC_Map[Server lifespan in this DC]),"")</f>
        <v/>
      </c>
      <c r="G18" s="40" t="str">
        <f>IFERROR(_xlfn.XLOOKUP(Servers_Backup[[#This Row],[ID of data center]],DC_Map[ID of data center],DC_Map[Location]),"")</f>
        <v/>
      </c>
      <c r="H18" s="40" t="str">
        <f>IFERROR(_xlfn.XLOOKUP(Servers_Backup[[#This Row],[ID of data center]],DC_Map[ID of data center],DC_Map[PUE]),"")</f>
        <v/>
      </c>
      <c r="I18" s="40"/>
      <c r="J18" s="40"/>
      <c r="K18" s="40"/>
      <c r="L18" s="16"/>
      <c r="M18" s="16"/>
      <c r="N18" s="53"/>
    </row>
    <row r="19" spans="2:14" ht="15" customHeight="1" x14ac:dyDescent="0.35">
      <c r="B19" s="52"/>
      <c r="C19" s="52"/>
      <c r="D19" s="52"/>
      <c r="E19" s="40"/>
      <c r="F19" s="40" t="str">
        <f>IFERROR(_xlfn.XLOOKUP(Servers_Backup[[#This Row],[ID of data center]],DC_Map[ID of data center],DC_Map[Server lifespan in this DC]),"")</f>
        <v/>
      </c>
      <c r="G19" s="40" t="str">
        <f>IFERROR(_xlfn.XLOOKUP(Servers_Backup[[#This Row],[ID of data center]],DC_Map[ID of data center],DC_Map[Location]),"")</f>
        <v/>
      </c>
      <c r="H19" s="40" t="str">
        <f>IFERROR(_xlfn.XLOOKUP(Servers_Backup[[#This Row],[ID of data center]],DC_Map[ID of data center],DC_Map[PUE]),"")</f>
        <v/>
      </c>
      <c r="I19" s="40"/>
      <c r="J19" s="40"/>
      <c r="K19" s="40"/>
      <c r="L19" s="16"/>
      <c r="M19" s="16"/>
      <c r="N19" s="53"/>
    </row>
    <row r="20" spans="2:14" ht="15" customHeight="1" x14ac:dyDescent="0.35">
      <c r="B20" s="52"/>
      <c r="C20" s="52"/>
      <c r="D20" s="52"/>
      <c r="E20" s="40"/>
      <c r="F20" s="40" t="str">
        <f>IFERROR(_xlfn.XLOOKUP(Servers_Backup[[#This Row],[ID of data center]],DC_Map[ID of data center],DC_Map[Server lifespan in this DC]),"")</f>
        <v/>
      </c>
      <c r="G20" s="40" t="str">
        <f>IFERROR(_xlfn.XLOOKUP(Servers_Backup[[#This Row],[ID of data center]],DC_Map[ID of data center],DC_Map[Location]),"")</f>
        <v/>
      </c>
      <c r="H20" s="40" t="str">
        <f>IFERROR(_xlfn.XLOOKUP(Servers_Backup[[#This Row],[ID of data center]],DC_Map[ID of data center],DC_Map[PUE]),"")</f>
        <v/>
      </c>
      <c r="I20" s="40"/>
      <c r="J20" s="40"/>
      <c r="K20" s="40"/>
      <c r="L20" s="16"/>
      <c r="M20" s="16"/>
      <c r="N20" s="53"/>
    </row>
    <row r="21" spans="2:14" ht="15" customHeight="1" x14ac:dyDescent="0.35">
      <c r="B21" s="52"/>
      <c r="C21" s="52"/>
      <c r="D21" s="52"/>
      <c r="E21" s="40"/>
      <c r="F21" s="40" t="str">
        <f>IFERROR(_xlfn.XLOOKUP(Servers_Backup[[#This Row],[ID of data center]],DC_Map[ID of data center],DC_Map[Server lifespan in this DC]),"")</f>
        <v/>
      </c>
      <c r="G21" s="40" t="str">
        <f>IFERROR(_xlfn.XLOOKUP(Servers_Backup[[#This Row],[ID of data center]],DC_Map[ID of data center],DC_Map[Location]),"")</f>
        <v/>
      </c>
      <c r="H21" s="40" t="str">
        <f>IFERROR(_xlfn.XLOOKUP(Servers_Backup[[#This Row],[ID of data center]],DC_Map[ID of data center],DC_Map[PUE]),"")</f>
        <v/>
      </c>
      <c r="I21" s="40"/>
      <c r="J21" s="40"/>
      <c r="K21" s="40"/>
      <c r="L21" s="16"/>
      <c r="M21" s="16"/>
      <c r="N21" s="53"/>
    </row>
    <row r="22" spans="2:14" ht="15" customHeight="1" x14ac:dyDescent="0.35">
      <c r="B22" s="52"/>
      <c r="C22" s="52"/>
      <c r="D22" s="52"/>
      <c r="E22" s="40"/>
      <c r="F22" s="40" t="str">
        <f>IFERROR(_xlfn.XLOOKUP(Servers_Backup[[#This Row],[ID of data center]],DC_Map[ID of data center],DC_Map[Server lifespan in this DC]),"")</f>
        <v/>
      </c>
      <c r="G22" s="40" t="str">
        <f>IFERROR(_xlfn.XLOOKUP(Servers_Backup[[#This Row],[ID of data center]],DC_Map[ID of data center],DC_Map[Location]),"")</f>
        <v/>
      </c>
      <c r="H22" s="40" t="str">
        <f>IFERROR(_xlfn.XLOOKUP(Servers_Backup[[#This Row],[ID of data center]],DC_Map[ID of data center],DC_Map[PUE]),"")</f>
        <v/>
      </c>
      <c r="I22" s="40"/>
      <c r="J22" s="40"/>
      <c r="K22" s="40"/>
      <c r="L22" s="16"/>
      <c r="M22" s="16"/>
      <c r="N22" s="53"/>
    </row>
    <row r="23" spans="2:14" ht="15" customHeight="1" x14ac:dyDescent="0.35">
      <c r="B23" s="52"/>
      <c r="C23" s="52"/>
      <c r="D23" s="52"/>
      <c r="E23" s="40"/>
      <c r="F23" s="40" t="str">
        <f>IFERROR(_xlfn.XLOOKUP(Servers_Backup[[#This Row],[ID of data center]],DC_Map[ID of data center],DC_Map[Server lifespan in this DC]),"")</f>
        <v/>
      </c>
      <c r="G23" s="40" t="str">
        <f>IFERROR(_xlfn.XLOOKUP(Servers_Backup[[#This Row],[ID of data center]],DC_Map[ID of data center],DC_Map[Location]),"")</f>
        <v/>
      </c>
      <c r="H23" s="40" t="str">
        <f>IFERROR(_xlfn.XLOOKUP(Servers_Backup[[#This Row],[ID of data center]],DC_Map[ID of data center],DC_Map[PUE]),"")</f>
        <v/>
      </c>
      <c r="I23" s="40"/>
      <c r="J23" s="40"/>
      <c r="K23" s="40"/>
      <c r="L23" s="16"/>
      <c r="M23" s="16"/>
      <c r="N23" s="53"/>
    </row>
    <row r="24" spans="2:14" ht="15" customHeight="1" x14ac:dyDescent="0.35">
      <c r="B24" s="52"/>
      <c r="C24" s="52"/>
      <c r="D24" s="52"/>
      <c r="E24" s="40"/>
      <c r="F24" s="40" t="str">
        <f>IFERROR(_xlfn.XLOOKUP(Servers_Backup[[#This Row],[ID of data center]],DC_Map[ID of data center],DC_Map[Server lifespan in this DC]),"")</f>
        <v/>
      </c>
      <c r="G24" s="40" t="str">
        <f>IFERROR(_xlfn.XLOOKUP(Servers_Backup[[#This Row],[ID of data center]],DC_Map[ID of data center],DC_Map[Location]),"")</f>
        <v/>
      </c>
      <c r="H24" s="40" t="str">
        <f>IFERROR(_xlfn.XLOOKUP(Servers_Backup[[#This Row],[ID of data center]],DC_Map[ID of data center],DC_Map[PUE]),"")</f>
        <v/>
      </c>
      <c r="I24" s="40"/>
      <c r="J24" s="40"/>
      <c r="K24" s="40"/>
      <c r="L24" s="16"/>
      <c r="M24" s="16"/>
      <c r="N24" s="53"/>
    </row>
    <row r="25" spans="2:14" ht="15" customHeight="1" x14ac:dyDescent="0.35">
      <c r="B25" s="52"/>
      <c r="C25" s="52"/>
      <c r="D25" s="52"/>
      <c r="E25" s="40"/>
      <c r="F25" s="40" t="str">
        <f>IFERROR(_xlfn.XLOOKUP(Servers_Backup[[#This Row],[ID of data center]],DC_Map[ID of data center],DC_Map[Server lifespan in this DC]),"")</f>
        <v/>
      </c>
      <c r="G25" s="40" t="str">
        <f>IFERROR(_xlfn.XLOOKUP(Servers_Backup[[#This Row],[ID of data center]],DC_Map[ID of data center],DC_Map[Location]),"")</f>
        <v/>
      </c>
      <c r="H25" s="40" t="str">
        <f>IFERROR(_xlfn.XLOOKUP(Servers_Backup[[#This Row],[ID of data center]],DC_Map[ID of data center],DC_Map[PUE]),"")</f>
        <v/>
      </c>
      <c r="I25" s="40"/>
      <c r="J25" s="40"/>
      <c r="K25" s="40"/>
      <c r="L25" s="16"/>
      <c r="M25" s="16"/>
      <c r="N25" s="53"/>
    </row>
    <row r="1662" spans="12:12" ht="14.5" x14ac:dyDescent="0.35">
      <c r="L1662">
        <v>214.60473519892986</v>
      </c>
    </row>
    <row r="1663" spans="12:12" ht="14.5" x14ac:dyDescent="0.35">
      <c r="L1663">
        <v>238.80926206394952</v>
      </c>
    </row>
    <row r="1664" spans="12:12" ht="14.5" x14ac:dyDescent="0.35">
      <c r="L1664">
        <v>1040.3382150540961</v>
      </c>
    </row>
    <row r="1665" spans="12:12" ht="14.5" x14ac:dyDescent="0.35">
      <c r="L1665">
        <v>12.175446888544521</v>
      </c>
    </row>
    <row r="1666" spans="12:12" ht="14.5" x14ac:dyDescent="0.35">
      <c r="L1666">
        <v>187.87527536514079</v>
      </c>
    </row>
    <row r="1667" spans="12:12" ht="14.5" x14ac:dyDescent="0.35">
      <c r="L1667">
        <v>22.71769606159372</v>
      </c>
    </row>
    <row r="1668" spans="12:12" ht="14.5" x14ac:dyDescent="0.35">
      <c r="L1668">
        <v>177.6565177308766</v>
      </c>
    </row>
    <row r="1669" spans="12:12" ht="14.5" x14ac:dyDescent="0.35">
      <c r="L1669">
        <v>112.05156946226725</v>
      </c>
    </row>
    <row r="1670" spans="12:12" ht="14.5" x14ac:dyDescent="0.35">
      <c r="L1670">
        <v>29.118443355532335</v>
      </c>
    </row>
    <row r="1671" spans="12:12" ht="14.5" x14ac:dyDescent="0.35">
      <c r="L1671">
        <v>2623.6698285208963</v>
      </c>
    </row>
    <row r="1672" spans="12:12" ht="14.5" x14ac:dyDescent="0.35">
      <c r="L1672">
        <v>12.878143925104157</v>
      </c>
    </row>
    <row r="1673" spans="12:12" ht="14.5" x14ac:dyDescent="0.35">
      <c r="L1673">
        <v>118.33706295590434</v>
      </c>
    </row>
    <row r="1674" spans="12:12" ht="14.5" x14ac:dyDescent="0.35">
      <c r="L1674">
        <v>68.646007030188571</v>
      </c>
    </row>
    <row r="1675" spans="12:12" ht="14.5" x14ac:dyDescent="0.35">
      <c r="L1675">
        <v>7.375068922589664</v>
      </c>
    </row>
    <row r="1676" spans="12:12" ht="14.5" x14ac:dyDescent="0.35">
      <c r="L1676">
        <v>16.13738379045019</v>
      </c>
    </row>
    <row r="1677" spans="12:12" ht="14.5" x14ac:dyDescent="0.35">
      <c r="L1677">
        <v>28.226804705657848</v>
      </c>
    </row>
    <row r="1678" spans="12:12" ht="14.5" x14ac:dyDescent="0.35">
      <c r="L1678">
        <v>230.80125923509181</v>
      </c>
    </row>
    <row r="1679" spans="12:12" ht="14.5" x14ac:dyDescent="0.35">
      <c r="L1679">
        <v>112.47122409572134</v>
      </c>
    </row>
    <row r="1680" spans="12:12" ht="14.5" x14ac:dyDescent="0.35">
      <c r="L1680">
        <v>222.06597554920552</v>
      </c>
    </row>
    <row r="1681" spans="12:12" ht="14.5" x14ac:dyDescent="0.35">
      <c r="L1681">
        <v>47.797947281092384</v>
      </c>
    </row>
    <row r="1682" spans="12:12" ht="14.5" x14ac:dyDescent="0.35">
      <c r="L1682">
        <v>28.90690762868774</v>
      </c>
    </row>
    <row r="1683" spans="12:12" ht="14.5" x14ac:dyDescent="0.35">
      <c r="L1683">
        <v>288.4879209626551</v>
      </c>
    </row>
    <row r="1684" spans="12:12" ht="14.5" x14ac:dyDescent="0.35">
      <c r="L1684">
        <v>423.90612909457838</v>
      </c>
    </row>
    <row r="1685" spans="12:12" ht="14.5" x14ac:dyDescent="0.35">
      <c r="L1685">
        <v>28.723936396234897</v>
      </c>
    </row>
    <row r="1686" spans="12:12" ht="14.5" x14ac:dyDescent="0.35">
      <c r="L1686">
        <v>2244.0700965380238</v>
      </c>
    </row>
    <row r="1687" spans="12:12" ht="14.5" x14ac:dyDescent="0.35">
      <c r="L1687">
        <v>475.54130846624025</v>
      </c>
    </row>
    <row r="1688" spans="12:12" ht="14.5" x14ac:dyDescent="0.35">
      <c r="L1688">
        <v>167.0072217170914</v>
      </c>
    </row>
    <row r="1689" spans="12:12" ht="14.5" x14ac:dyDescent="0.35">
      <c r="L1689">
        <v>45.540678132730605</v>
      </c>
    </row>
    <row r="1690" spans="12:12" ht="14.5" x14ac:dyDescent="0.35">
      <c r="L1690">
        <v>1067.364548410003</v>
      </c>
    </row>
    <row r="1691" spans="12:12" ht="14.5" x14ac:dyDescent="0.35">
      <c r="L1691">
        <v>132.69841269841265</v>
      </c>
    </row>
    <row r="1692" spans="12:12" ht="14.5" x14ac:dyDescent="0.35">
      <c r="L1692">
        <v>78.797582944998993</v>
      </c>
    </row>
    <row r="1693" spans="12:12" ht="14.5" x14ac:dyDescent="0.35">
      <c r="L1693">
        <v>89.220257205690274</v>
      </c>
    </row>
    <row r="1694" spans="12:12" ht="14.5" x14ac:dyDescent="0.35">
      <c r="L1694">
        <v>3.5875793116479038</v>
      </c>
    </row>
    <row r="1695" spans="12:12" ht="14.5" x14ac:dyDescent="0.35">
      <c r="L1695">
        <v>96.585067428823209</v>
      </c>
    </row>
    <row r="1696" spans="12:12" ht="14.5" x14ac:dyDescent="0.35">
      <c r="L1696">
        <v>2895.8201130494576</v>
      </c>
    </row>
    <row r="1697" spans="12:12" ht="14.5" x14ac:dyDescent="0.35">
      <c r="L1697">
        <v>20.69368964924746</v>
      </c>
    </row>
    <row r="1698" spans="12:12" ht="14.5" x14ac:dyDescent="0.35">
      <c r="L1698">
        <v>284.60317460317469</v>
      </c>
    </row>
    <row r="1699" spans="12:12" ht="14.5" x14ac:dyDescent="0.35">
      <c r="L1699">
        <v>3.4920634920634921</v>
      </c>
    </row>
    <row r="1700" spans="12:12" ht="14.5" x14ac:dyDescent="0.35">
      <c r="L1700">
        <v>47.616955610606375</v>
      </c>
    </row>
    <row r="1701" spans="12:12" ht="14.5" x14ac:dyDescent="0.35">
      <c r="L1701">
        <v>60.71331727768974</v>
      </c>
    </row>
    <row r="1702" spans="12:12" ht="14.5" x14ac:dyDescent="0.35">
      <c r="L1702">
        <v>370.15873015873007</v>
      </c>
    </row>
    <row r="1703" spans="12:12" ht="14.5" x14ac:dyDescent="0.35">
      <c r="L1703">
        <v>0</v>
      </c>
    </row>
    <row r="1704" spans="12:12" ht="14.5" x14ac:dyDescent="0.35">
      <c r="L1704">
        <v>6.9841269841269842</v>
      </c>
    </row>
    <row r="1705" spans="12:12" ht="14.5" x14ac:dyDescent="0.35">
      <c r="L1705">
        <v>0</v>
      </c>
    </row>
    <row r="1706" spans="12:12" ht="14.5" x14ac:dyDescent="0.35">
      <c r="L1706">
        <v>4.3650793650793647</v>
      </c>
    </row>
    <row r="1707" spans="12:12" ht="14.5" x14ac:dyDescent="0.35">
      <c r="L1707">
        <v>96.126101641272854</v>
      </c>
    </row>
    <row r="1708" spans="12:12" ht="14.5" x14ac:dyDescent="0.35">
      <c r="L1708">
        <v>17.460317460317459</v>
      </c>
    </row>
    <row r="1709" spans="12:12" ht="14.5" x14ac:dyDescent="0.35">
      <c r="L1709">
        <v>55.873015873015873</v>
      </c>
    </row>
    <row r="1710" spans="12:12" ht="14.5" x14ac:dyDescent="0.35">
      <c r="L1710">
        <v>251.42857142857139</v>
      </c>
    </row>
    <row r="1711" spans="12:12" ht="14.5" x14ac:dyDescent="0.35">
      <c r="L1711">
        <v>6.9841269841269842</v>
      </c>
    </row>
    <row r="1712" spans="12:12" ht="14.5" x14ac:dyDescent="0.35">
      <c r="L1712">
        <v>3.4920634920634921</v>
      </c>
    </row>
    <row r="1713" spans="12:12" ht="14.5" x14ac:dyDescent="0.35">
      <c r="L1713">
        <v>41.904761904761898</v>
      </c>
    </row>
    <row r="1714" spans="12:12" ht="14.5" x14ac:dyDescent="0.35">
      <c r="L1714">
        <v>12.222222222222221</v>
      </c>
    </row>
    <row r="1715" spans="12:12" ht="14.5" x14ac:dyDescent="0.35">
      <c r="L1715">
        <v>670.47619047619025</v>
      </c>
    </row>
    <row r="1716" spans="12:12" ht="14.5" x14ac:dyDescent="0.35">
      <c r="L1716">
        <v>57.619047619047606</v>
      </c>
    </row>
    <row r="1717" spans="12:12" ht="14.5" x14ac:dyDescent="0.35">
      <c r="L1717">
        <v>4.3650793650793647</v>
      </c>
    </row>
    <row r="1718" spans="12:12" ht="14.5" x14ac:dyDescent="0.35">
      <c r="L1718">
        <v>111.74603174603175</v>
      </c>
    </row>
    <row r="1719" spans="12:12" ht="14.5" x14ac:dyDescent="0.35">
      <c r="L1719">
        <v>14.841269841269838</v>
      </c>
    </row>
    <row r="1720" spans="12:12" ht="14.5" x14ac:dyDescent="0.35">
      <c r="L1720">
        <v>20.952380952380949</v>
      </c>
    </row>
    <row r="1721" spans="12:12" ht="14.5" x14ac:dyDescent="0.35">
      <c r="L1721">
        <v>85.555555555555557</v>
      </c>
    </row>
    <row r="1722" spans="12:12" ht="14.5" x14ac:dyDescent="0.35">
      <c r="L1722">
        <v>10.476190476190474</v>
      </c>
    </row>
    <row r="1723" spans="12:12" ht="14.5" x14ac:dyDescent="0.35">
      <c r="L1723">
        <v>34.920634920634924</v>
      </c>
    </row>
    <row r="1724" spans="12:12" ht="14.5" x14ac:dyDescent="0.35">
      <c r="L1724">
        <v>13.968253968253968</v>
      </c>
    </row>
    <row r="1725" spans="12:12" ht="14.5" x14ac:dyDescent="0.35">
      <c r="L1725">
        <v>584.43476007848483</v>
      </c>
    </row>
    <row r="1726" spans="12:12" ht="14.5" x14ac:dyDescent="0.35">
      <c r="L1726">
        <v>11.349206349206348</v>
      </c>
    </row>
    <row r="1727" spans="12:12" ht="14.5" x14ac:dyDescent="0.35">
      <c r="L1727">
        <v>768.25396825396831</v>
      </c>
    </row>
    <row r="1728" spans="12:12" ht="14.5" x14ac:dyDescent="0.35">
      <c r="L1728">
        <v>1.746031746031746</v>
      </c>
    </row>
    <row r="1729" spans="12:12" ht="14.5" x14ac:dyDescent="0.35">
      <c r="L1729">
        <v>474.92063492063471</v>
      </c>
    </row>
    <row r="1730" spans="12:12" ht="14.5" x14ac:dyDescent="0.35">
      <c r="L1730">
        <v>62.857142857142847</v>
      </c>
    </row>
    <row r="1731" spans="12:12" ht="14.5" x14ac:dyDescent="0.35">
      <c r="L1731">
        <v>34.920634920634917</v>
      </c>
    </row>
    <row r="1732" spans="12:12" ht="14.5" x14ac:dyDescent="0.35">
      <c r="L1732">
        <v>20.952380952380949</v>
      </c>
    </row>
    <row r="1733" spans="12:12" ht="14.5" x14ac:dyDescent="0.35">
      <c r="L1733">
        <v>8.7301587301587293</v>
      </c>
    </row>
    <row r="1734" spans="12:12" ht="14.5" x14ac:dyDescent="0.35">
      <c r="L1734">
        <v>3.4920634920634921</v>
      </c>
    </row>
    <row r="1735" spans="12:12" ht="14.5" x14ac:dyDescent="0.35">
      <c r="L1735">
        <v>6.9841269841269842</v>
      </c>
    </row>
    <row r="1736" spans="12:12" ht="14.5" x14ac:dyDescent="0.35">
      <c r="L1736">
        <v>6.9841269841269842</v>
      </c>
    </row>
    <row r="1737" spans="12:12" ht="14.5" x14ac:dyDescent="0.35">
      <c r="L1737">
        <v>6.9841269841269842</v>
      </c>
    </row>
  </sheetData>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401873A8-70EC-466F-9CEE-CDF441344505}">
          <x14:formula1>
            <xm:f>'2.3 Mapping Backup Servers'!$B$13:$B$14</xm:f>
          </x14:formula1>
          <xm:sqref>E15:E25</xm:sqref>
        </x14:dataValidation>
        <x14:dataValidation type="list" allowBlank="1" showInputMessage="1" showErrorMessage="1" xr:uid="{7DAB08D9-F5E9-42CF-B619-F5F15DFBB2FB}">
          <x14:formula1>
            <xm:f>'3.1 Electricity mix'!$B$5:$B$144</xm:f>
          </x14:formula1>
          <xm:sqref>G15:G25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9D6B8-7E39-46F1-871A-358A9F1FA343}">
  <sheetPr>
    <tabColor theme="9" tint="0.79998168889431442"/>
  </sheetPr>
  <dimension ref="A2:O1755"/>
  <sheetViews>
    <sheetView zoomScale="55" zoomScaleNormal="55" workbookViewId="0">
      <selection activeCell="M48" sqref="M48"/>
    </sheetView>
  </sheetViews>
  <sheetFormatPr baseColWidth="10" defaultColWidth="8.81640625" defaultRowHeight="15" customHeight="1" x14ac:dyDescent="0.35"/>
  <cols>
    <col min="1" max="1" width="78.54296875" customWidth="1"/>
    <col min="2" max="2" width="38.90625" customWidth="1"/>
    <col min="3" max="3" width="28.81640625" customWidth="1"/>
    <col min="4" max="4" width="44.1796875" customWidth="1"/>
    <col min="5" max="5" width="26.54296875" customWidth="1"/>
    <col min="6" max="6" width="22.1796875" customWidth="1"/>
    <col min="7" max="7" width="35.26953125" customWidth="1"/>
    <col min="8" max="8" width="37.26953125" customWidth="1"/>
    <col min="9" max="9" width="24" customWidth="1"/>
    <col min="10" max="10" width="31.1796875" customWidth="1"/>
    <col min="11" max="11" width="30.453125" customWidth="1"/>
    <col min="12" max="12" width="39.453125" customWidth="1"/>
    <col min="13" max="13" width="22.1796875" customWidth="1"/>
    <col min="14" max="14" width="20.54296875" customWidth="1"/>
    <col min="15" max="15" width="43.36328125" customWidth="1"/>
    <col min="16" max="16" width="42.1796875" customWidth="1"/>
    <col min="17" max="17" width="44.81640625" customWidth="1"/>
    <col min="18" max="18" width="40.54296875" customWidth="1"/>
    <col min="19" max="19" width="41" customWidth="1"/>
    <col min="20" max="20" width="32.453125" customWidth="1"/>
    <col min="21" max="21" width="29.1796875" customWidth="1"/>
    <col min="22" max="22" width="23" customWidth="1"/>
  </cols>
  <sheetData>
    <row r="2" spans="1:15" ht="15" customHeight="1" x14ac:dyDescent="0.35">
      <c r="A2" s="147" t="s">
        <v>517</v>
      </c>
    </row>
    <row r="3" spans="1:15" ht="15" customHeight="1" x14ac:dyDescent="0.35">
      <c r="B3" s="68" t="s">
        <v>518</v>
      </c>
    </row>
    <row r="4" spans="1:15" ht="29" x14ac:dyDescent="0.35">
      <c r="B4" s="175" t="s">
        <v>720</v>
      </c>
    </row>
    <row r="5" spans="1:15" ht="29" x14ac:dyDescent="0.35">
      <c r="B5" s="177" t="s">
        <v>721</v>
      </c>
    </row>
    <row r="6" spans="1:15" ht="29" x14ac:dyDescent="0.35">
      <c r="B6" s="164" t="s">
        <v>722</v>
      </c>
    </row>
    <row r="7" spans="1:15" ht="15" customHeight="1" x14ac:dyDescent="0.35">
      <c r="B7" s="62" t="s">
        <v>522</v>
      </c>
    </row>
    <row r="11" spans="1:15" ht="18.649999999999999" customHeight="1" x14ac:dyDescent="0.35">
      <c r="A11" s="31" t="s">
        <v>615</v>
      </c>
    </row>
    <row r="13" spans="1:15" ht="14.5" x14ac:dyDescent="0.35">
      <c r="B13" s="14" t="s">
        <v>581</v>
      </c>
      <c r="C13" s="14" t="s">
        <v>616</v>
      </c>
      <c r="D13" s="14" t="s">
        <v>617</v>
      </c>
      <c r="E13" s="14" t="s">
        <v>618</v>
      </c>
      <c r="F13" s="14" t="s">
        <v>603</v>
      </c>
      <c r="G13" s="15" t="s">
        <v>604</v>
      </c>
      <c r="H13" s="15" t="s">
        <v>583</v>
      </c>
      <c r="I13" s="15" t="s">
        <v>605</v>
      </c>
      <c r="J13" s="15" t="s">
        <v>619</v>
      </c>
      <c r="K13" s="15" t="s">
        <v>610</v>
      </c>
      <c r="L13" s="15" t="s">
        <v>606</v>
      </c>
      <c r="M13" s="15" t="s">
        <v>725</v>
      </c>
      <c r="N13" s="15" t="s">
        <v>726</v>
      </c>
      <c r="O13" s="15" t="s">
        <v>479</v>
      </c>
    </row>
    <row r="14" spans="1:15" ht="15" customHeight="1" x14ac:dyDescent="0.35">
      <c r="B14" s="182" t="s">
        <v>588</v>
      </c>
      <c r="C14" s="183" t="s">
        <v>620</v>
      </c>
      <c r="D14" s="183" t="s">
        <v>621</v>
      </c>
      <c r="E14" s="200"/>
      <c r="F14" s="183">
        <f>IFERROR(_xlfn.XLOOKUP(Solutions_On_Premise[[#This Row],[ID of data center]],DC_Map[ID of data center],DC_Map[Server lifespan in this DC]),"")</f>
        <v>5</v>
      </c>
      <c r="G14" s="183" t="str">
        <f>IFERROR(_xlfn.XLOOKUP(Solutions_On_Premise[[#This Row],[ID of data center]],DC_Map[ID of data center],DC_Map[Location]),"")</f>
        <v>France</v>
      </c>
      <c r="H14" s="183">
        <f>IFERROR(_xlfn.XLOOKUP(Solutions_On_Premise[[#This Row],[ID of data center]],DC_Map[ID of data center],DC_Map[PUE]),"")</f>
        <v>1.59</v>
      </c>
      <c r="I14" s="200">
        <v>8</v>
      </c>
      <c r="J14" s="183"/>
      <c r="K14" s="200">
        <v>16</v>
      </c>
      <c r="L14" s="183">
        <v>8000</v>
      </c>
      <c r="M14" s="201">
        <v>8.6746987949999994</v>
      </c>
      <c r="N14" s="202">
        <v>20000</v>
      </c>
      <c r="O14" s="203"/>
    </row>
    <row r="15" spans="1:15" ht="15" customHeight="1" x14ac:dyDescent="0.35">
      <c r="B15" s="182" t="s">
        <v>588</v>
      </c>
      <c r="C15" s="183" t="s">
        <v>622</v>
      </c>
      <c r="D15" s="183" t="s">
        <v>623</v>
      </c>
      <c r="E15" s="200"/>
      <c r="F15" s="183">
        <f>IFERROR(_xlfn.XLOOKUP(Solutions_On_Premise[[#This Row],[ID of data center]],DC_Map[ID of data center],DC_Map[Server lifespan in this DC]),"")</f>
        <v>5</v>
      </c>
      <c r="G15" s="183" t="str">
        <f>IFERROR(_xlfn.XLOOKUP(Solutions_On_Premise[[#This Row],[ID of data center]],DC_Map[ID of data center],DC_Map[Location]),"")</f>
        <v>France</v>
      </c>
      <c r="H15" s="183">
        <f>IFERROR(_xlfn.XLOOKUP(Solutions_On_Premise[[#This Row],[ID of data center]],DC_Map[ID of data center],DC_Map[PUE]),"")</f>
        <v>1.59</v>
      </c>
      <c r="I15" s="200">
        <v>6</v>
      </c>
      <c r="J15" s="183"/>
      <c r="K15" s="200">
        <v>216</v>
      </c>
      <c r="L15" s="183">
        <v>9000</v>
      </c>
      <c r="M15" s="201">
        <v>8.6746987949999994</v>
      </c>
      <c r="N15" s="202">
        <v>36</v>
      </c>
      <c r="O15" s="203"/>
    </row>
    <row r="16" spans="1:15" ht="15" customHeight="1" x14ac:dyDescent="0.35">
      <c r="B16" s="139" t="s">
        <v>589</v>
      </c>
      <c r="C16" s="140" t="s">
        <v>669</v>
      </c>
      <c r="D16" s="140" t="s">
        <v>870</v>
      </c>
      <c r="E16" s="75"/>
      <c r="F16" s="40">
        <v>4</v>
      </c>
      <c r="G16" s="40" t="s">
        <v>576</v>
      </c>
      <c r="H16" s="40">
        <v>2</v>
      </c>
      <c r="I16" s="75"/>
      <c r="J16" s="40">
        <v>8</v>
      </c>
      <c r="K16" s="75"/>
      <c r="L16" s="40">
        <v>1000</v>
      </c>
      <c r="M16" s="54">
        <v>1</v>
      </c>
      <c r="N16" s="202">
        <v>20000</v>
      </c>
      <c r="O16" s="53"/>
    </row>
    <row r="17" spans="1:15" ht="15" customHeight="1" x14ac:dyDescent="0.35">
      <c r="B17" s="139"/>
      <c r="C17" s="140" t="s">
        <v>669</v>
      </c>
      <c r="D17" s="140"/>
      <c r="E17" s="75"/>
      <c r="F17" s="40"/>
      <c r="G17" s="40"/>
      <c r="H17" s="40"/>
      <c r="I17" s="75"/>
      <c r="J17" s="40"/>
      <c r="K17" s="75"/>
      <c r="L17" s="40"/>
      <c r="M17" s="55"/>
      <c r="N17" s="55"/>
      <c r="O17" s="53"/>
    </row>
    <row r="18" spans="1:15" ht="15" customHeight="1" x14ac:dyDescent="0.35">
      <c r="B18" s="139"/>
      <c r="C18" s="140"/>
      <c r="D18" s="140"/>
      <c r="E18" s="75"/>
      <c r="F18" s="40"/>
      <c r="G18" s="40"/>
      <c r="H18" s="40"/>
      <c r="I18" s="75"/>
      <c r="J18" s="40"/>
      <c r="K18" s="75"/>
      <c r="L18" s="40"/>
      <c r="M18" s="55"/>
      <c r="N18" s="55"/>
      <c r="O18" s="53"/>
    </row>
    <row r="19" spans="1:15" ht="15" customHeight="1" x14ac:dyDescent="0.35">
      <c r="B19" s="139"/>
      <c r="C19" s="140"/>
      <c r="D19" s="140"/>
      <c r="E19" s="75"/>
      <c r="F19" s="40"/>
      <c r="G19" s="40"/>
      <c r="H19" s="40"/>
      <c r="I19" s="75"/>
      <c r="J19" s="40"/>
      <c r="K19" s="75"/>
      <c r="L19" s="40"/>
      <c r="M19" s="55"/>
      <c r="N19" s="55"/>
      <c r="O19" s="53"/>
    </row>
    <row r="20" spans="1:15" ht="15" customHeight="1" x14ac:dyDescent="0.35">
      <c r="B20" s="139"/>
      <c r="C20" s="140"/>
      <c r="D20" s="140"/>
      <c r="E20" s="75"/>
      <c r="F20" s="40"/>
      <c r="G20" s="40"/>
      <c r="H20" s="40"/>
      <c r="I20" s="75"/>
      <c r="J20" s="40"/>
      <c r="K20" s="75"/>
      <c r="L20" s="40"/>
      <c r="M20" s="55"/>
      <c r="N20" s="55"/>
      <c r="O20" s="53"/>
    </row>
    <row r="21" spans="1:15" ht="15" customHeight="1" x14ac:dyDescent="0.35">
      <c r="B21" s="139"/>
      <c r="C21" s="140"/>
      <c r="D21" s="140"/>
      <c r="E21" s="75"/>
      <c r="F21" s="40"/>
      <c r="G21" s="40"/>
      <c r="H21" s="40"/>
      <c r="I21" s="75"/>
      <c r="J21" s="40"/>
      <c r="K21" s="75"/>
      <c r="L21" s="40"/>
      <c r="M21" s="55"/>
      <c r="N21" s="55"/>
      <c r="O21" s="53"/>
    </row>
    <row r="22" spans="1:15" ht="15" customHeight="1" x14ac:dyDescent="0.35">
      <c r="B22" s="139"/>
      <c r="C22" s="140"/>
      <c r="D22" s="140"/>
      <c r="E22" s="75"/>
      <c r="F22" s="40"/>
      <c r="G22" s="40"/>
      <c r="H22" s="40"/>
      <c r="I22" s="75"/>
      <c r="J22" s="40"/>
      <c r="K22" s="75"/>
      <c r="L22" s="40"/>
      <c r="M22" s="55"/>
      <c r="N22" s="55"/>
      <c r="O22" s="53"/>
    </row>
    <row r="23" spans="1:15" ht="15" customHeight="1" x14ac:dyDescent="0.35">
      <c r="B23" s="139"/>
      <c r="C23" s="140"/>
      <c r="D23" s="140"/>
      <c r="E23" s="75"/>
      <c r="F23" s="40"/>
      <c r="G23" s="40"/>
      <c r="H23" s="40"/>
      <c r="I23" s="75"/>
      <c r="J23" s="40"/>
      <c r="K23" s="75"/>
      <c r="L23" s="40"/>
      <c r="M23" s="55"/>
      <c r="N23" s="55"/>
      <c r="O23" s="53"/>
    </row>
    <row r="24" spans="1:15" ht="15" customHeight="1" x14ac:dyDescent="0.35">
      <c r="B24" s="139"/>
      <c r="C24" s="140"/>
      <c r="D24" s="140"/>
      <c r="E24" s="75"/>
      <c r="F24" s="40"/>
      <c r="G24" s="40"/>
      <c r="H24" s="40"/>
      <c r="I24" s="75"/>
      <c r="J24" s="40"/>
      <c r="K24" s="75"/>
      <c r="L24" s="40"/>
      <c r="M24" s="55"/>
      <c r="N24" s="55"/>
      <c r="O24" s="53"/>
    </row>
    <row r="25" spans="1:15" ht="12.65" customHeight="1" x14ac:dyDescent="0.35"/>
    <row r="26" spans="1:15" ht="12.65" customHeight="1" x14ac:dyDescent="0.35"/>
    <row r="27" spans="1:15" ht="12.65" customHeight="1" x14ac:dyDescent="0.35"/>
    <row r="28" spans="1:15" ht="12.65" customHeight="1" x14ac:dyDescent="0.35"/>
    <row r="29" spans="1:15" ht="12.65" customHeight="1" x14ac:dyDescent="0.35"/>
    <row r="30" spans="1:15" ht="14.5" x14ac:dyDescent="0.35"/>
    <row r="31" spans="1:15" ht="14.5" x14ac:dyDescent="0.35"/>
    <row r="32" spans="1:15" ht="21" customHeight="1" x14ac:dyDescent="0.35">
      <c r="A32" s="31" t="s">
        <v>624</v>
      </c>
    </row>
    <row r="33" spans="1:15" ht="14.5" x14ac:dyDescent="0.35"/>
    <row r="34" spans="1:15" ht="14.5" x14ac:dyDescent="0.35"/>
    <row r="35" spans="1:15" ht="14.5" x14ac:dyDescent="0.35"/>
    <row r="36" spans="1:15" ht="14.5" x14ac:dyDescent="0.35"/>
    <row r="37" spans="1:15" ht="14.5" x14ac:dyDescent="0.35"/>
    <row r="38" spans="1:15" ht="22" customHeight="1" x14ac:dyDescent="0.35">
      <c r="A38" s="32" t="s">
        <v>625</v>
      </c>
    </row>
    <row r="40" spans="1:15" ht="14.5" x14ac:dyDescent="0.35">
      <c r="B40" s="14" t="s">
        <v>581</v>
      </c>
      <c r="C40" s="14" t="s">
        <v>616</v>
      </c>
      <c r="D40" s="14" t="s">
        <v>617</v>
      </c>
      <c r="E40" s="14" t="s">
        <v>618</v>
      </c>
      <c r="F40" s="14" t="s">
        <v>603</v>
      </c>
      <c r="G40" s="15" t="s">
        <v>604</v>
      </c>
      <c r="H40" s="15" t="s">
        <v>583</v>
      </c>
      <c r="I40" s="15" t="s">
        <v>605</v>
      </c>
      <c r="J40" s="15" t="s">
        <v>619</v>
      </c>
      <c r="K40" s="15" t="s">
        <v>610</v>
      </c>
      <c r="L40" s="15" t="s">
        <v>606</v>
      </c>
      <c r="M40" s="15" t="s">
        <v>725</v>
      </c>
      <c r="N40" s="15" t="s">
        <v>726</v>
      </c>
      <c r="O40" s="15" t="s">
        <v>479</v>
      </c>
    </row>
    <row r="41" spans="1:15" ht="15" customHeight="1" x14ac:dyDescent="0.35">
      <c r="B41" s="182" t="s">
        <v>588</v>
      </c>
      <c r="C41" s="183" t="s">
        <v>626</v>
      </c>
      <c r="D41" s="183" t="s">
        <v>621</v>
      </c>
      <c r="E41" s="200"/>
      <c r="F41" s="183">
        <f>IFERROR(_xlfn.XLOOKUP(Solutions_Cloud_ServerMethod[[#This Row],[ID of data center]],DC_Map[ID of data center],DC_Map[Server lifespan in this DC]),"")</f>
        <v>5</v>
      </c>
      <c r="G41" s="183" t="str">
        <f>IFERROR(_xlfn.XLOOKUP(Solutions_Cloud_ServerMethod[[#This Row],[ID of data center]],DC_Map[ID of data center],DC_Map[Location]),"")</f>
        <v>France</v>
      </c>
      <c r="H41" s="183">
        <f>IFERROR(_xlfn.XLOOKUP(Solutions_Cloud_ServerMethod[[#This Row],[ID of data center]],DC_Map[ID of data center],DC_Map[PUE]),"")</f>
        <v>1.59</v>
      </c>
      <c r="I41" s="200">
        <v>8</v>
      </c>
      <c r="J41" s="183"/>
      <c r="K41" s="200">
        <v>16</v>
      </c>
      <c r="L41" s="183">
        <v>8000</v>
      </c>
      <c r="M41" s="201">
        <v>8.6746987949999994</v>
      </c>
      <c r="N41" s="202">
        <v>20000</v>
      </c>
      <c r="O41" s="203"/>
    </row>
    <row r="42" spans="1:15" ht="15" customHeight="1" x14ac:dyDescent="0.35">
      <c r="B42" s="182" t="s">
        <v>588</v>
      </c>
      <c r="C42" s="183" t="s">
        <v>627</v>
      </c>
      <c r="D42" s="183" t="s">
        <v>623</v>
      </c>
      <c r="E42" s="200"/>
      <c r="F42" s="183">
        <f>IFERROR(_xlfn.XLOOKUP(Solutions_Cloud_ServerMethod[[#This Row],[ID of data center]],DC_Map[ID of data center],DC_Map[Server lifespan in this DC]),"")</f>
        <v>5</v>
      </c>
      <c r="G42" s="183" t="str">
        <f>IFERROR(_xlfn.XLOOKUP(Solutions_Cloud_ServerMethod[[#This Row],[ID of data center]],DC_Map[ID of data center],DC_Map[Location]),"")</f>
        <v>France</v>
      </c>
      <c r="H42" s="183">
        <f>IFERROR(_xlfn.XLOOKUP(Solutions_Cloud_ServerMethod[[#This Row],[ID of data center]],DC_Map[ID of data center],DC_Map[PUE]),"")</f>
        <v>1.59</v>
      </c>
      <c r="I42" s="200">
        <v>6</v>
      </c>
      <c r="J42" s="183"/>
      <c r="K42" s="200">
        <v>216</v>
      </c>
      <c r="L42" s="183">
        <v>9000</v>
      </c>
      <c r="M42" s="201">
        <v>8.6746987949999994</v>
      </c>
      <c r="N42" s="202">
        <v>36</v>
      </c>
      <c r="O42" s="203"/>
    </row>
    <row r="43" spans="1:15" ht="15" customHeight="1" x14ac:dyDescent="0.35">
      <c r="B43" s="52"/>
      <c r="C43" s="40"/>
      <c r="D43" s="40"/>
      <c r="E43" s="75"/>
      <c r="F43" s="40"/>
      <c r="G43" s="40"/>
      <c r="H43" s="40"/>
      <c r="I43" s="75"/>
      <c r="J43" s="40"/>
      <c r="K43" s="75"/>
      <c r="L43" s="40"/>
      <c r="M43" s="54"/>
      <c r="N43" s="55"/>
      <c r="O43" s="53"/>
    </row>
    <row r="44" spans="1:15" ht="15" customHeight="1" x14ac:dyDescent="0.35">
      <c r="B44" s="52"/>
      <c r="C44" s="40"/>
      <c r="D44" s="40"/>
      <c r="E44" s="75"/>
      <c r="F44" s="40"/>
      <c r="G44" s="40"/>
      <c r="H44" s="40"/>
      <c r="I44" s="75"/>
      <c r="J44" s="40"/>
      <c r="K44" s="75"/>
      <c r="L44" s="40"/>
      <c r="M44" s="55"/>
      <c r="N44" s="55"/>
      <c r="O44" s="53"/>
    </row>
    <row r="45" spans="1:15" ht="15" customHeight="1" x14ac:dyDescent="0.35">
      <c r="B45" s="52"/>
      <c r="C45" s="40"/>
      <c r="D45" s="40"/>
      <c r="E45" s="75"/>
      <c r="F45" s="40"/>
      <c r="G45" s="40"/>
      <c r="H45" s="40"/>
      <c r="I45" s="75"/>
      <c r="J45" s="40"/>
      <c r="K45" s="75"/>
      <c r="L45" s="40"/>
      <c r="M45" s="55"/>
      <c r="N45" s="55"/>
      <c r="O45" s="53"/>
    </row>
    <row r="46" spans="1:15" ht="15" customHeight="1" x14ac:dyDescent="0.35">
      <c r="B46" s="52"/>
      <c r="C46" s="40"/>
      <c r="D46" s="40"/>
      <c r="E46" s="75"/>
      <c r="F46" s="40"/>
      <c r="G46" s="40"/>
      <c r="H46" s="40"/>
      <c r="I46" s="75"/>
      <c r="J46" s="40"/>
      <c r="K46" s="75"/>
      <c r="L46" s="40"/>
      <c r="M46" s="55"/>
      <c r="N46" s="55"/>
      <c r="O46" s="53"/>
    </row>
    <row r="47" spans="1:15" ht="15" customHeight="1" x14ac:dyDescent="0.35">
      <c r="B47" s="52"/>
      <c r="C47" s="40"/>
      <c r="D47" s="40"/>
      <c r="E47" s="75"/>
      <c r="F47" s="40"/>
      <c r="G47" s="40"/>
      <c r="H47" s="40"/>
      <c r="I47" s="75"/>
      <c r="J47" s="40"/>
      <c r="K47" s="75"/>
      <c r="L47" s="40"/>
      <c r="M47" s="55"/>
      <c r="N47" s="55"/>
      <c r="O47" s="53"/>
    </row>
    <row r="48" spans="1:15" ht="15" customHeight="1" x14ac:dyDescent="0.35">
      <c r="B48" s="52"/>
      <c r="C48" s="40"/>
      <c r="D48" s="40"/>
      <c r="E48" s="75"/>
      <c r="F48" s="40"/>
      <c r="G48" s="40"/>
      <c r="H48" s="40"/>
      <c r="I48" s="75"/>
      <c r="J48" s="40"/>
      <c r="K48" s="75"/>
      <c r="L48" s="40"/>
      <c r="M48" s="55"/>
      <c r="N48" s="55"/>
      <c r="O48" s="53"/>
    </row>
    <row r="49" spans="1:15" ht="15" customHeight="1" x14ac:dyDescent="0.35">
      <c r="B49" s="52"/>
      <c r="C49" s="40"/>
      <c r="D49" s="40"/>
      <c r="E49" s="75"/>
      <c r="F49" s="40"/>
      <c r="G49" s="40"/>
      <c r="H49" s="40"/>
      <c r="I49" s="75"/>
      <c r="J49" s="40"/>
      <c r="K49" s="75"/>
      <c r="L49" s="40"/>
      <c r="M49" s="55"/>
      <c r="N49" s="55"/>
      <c r="O49" s="53"/>
    </row>
    <row r="50" spans="1:15" ht="15" customHeight="1" x14ac:dyDescent="0.35">
      <c r="B50" s="52"/>
      <c r="C50" s="40"/>
      <c r="D50" s="40"/>
      <c r="E50" s="75"/>
      <c r="F50" s="40"/>
      <c r="G50" s="40"/>
      <c r="H50" s="40"/>
      <c r="I50" s="75"/>
      <c r="J50" s="40"/>
      <c r="K50" s="75"/>
      <c r="L50" s="40"/>
      <c r="M50" s="55"/>
      <c r="N50" s="55"/>
      <c r="O50" s="53"/>
    </row>
    <row r="51" spans="1:15" ht="15" customHeight="1" x14ac:dyDescent="0.35">
      <c r="B51" s="52"/>
      <c r="C51" s="40"/>
      <c r="D51" s="40"/>
      <c r="E51" s="75"/>
      <c r="F51" s="40"/>
      <c r="G51" s="40"/>
      <c r="H51" s="40"/>
      <c r="I51" s="75"/>
      <c r="J51" s="40"/>
      <c r="K51" s="75"/>
      <c r="L51" s="40"/>
      <c r="M51" s="55"/>
      <c r="N51" s="55"/>
      <c r="O51" s="53"/>
    </row>
    <row r="58" spans="1:15" ht="21" x14ac:dyDescent="0.35">
      <c r="A58" s="32" t="s">
        <v>628</v>
      </c>
    </row>
    <row r="60" spans="1:15" ht="15" customHeight="1" x14ac:dyDescent="0.35">
      <c r="B60" s="14" t="s">
        <v>616</v>
      </c>
      <c r="C60" s="14" t="s">
        <v>617</v>
      </c>
      <c r="D60" s="14" t="s">
        <v>618</v>
      </c>
      <c r="E60" s="15" t="s">
        <v>872</v>
      </c>
      <c r="F60" s="15" t="s">
        <v>479</v>
      </c>
    </row>
    <row r="61" spans="1:15" ht="15" customHeight="1" x14ac:dyDescent="0.35">
      <c r="B61" s="182" t="s">
        <v>629</v>
      </c>
      <c r="C61" s="183"/>
      <c r="D61" s="200"/>
      <c r="E61" s="204">
        <v>21274.248879999999</v>
      </c>
      <c r="F61" s="203"/>
    </row>
    <row r="62" spans="1:15" ht="15" customHeight="1" x14ac:dyDescent="0.35">
      <c r="B62" s="182" t="s">
        <v>629</v>
      </c>
      <c r="C62" s="183"/>
      <c r="D62" s="200"/>
      <c r="E62" s="204">
        <v>21274.248879999999</v>
      </c>
      <c r="F62" s="203"/>
    </row>
    <row r="63" spans="1:15" ht="15" customHeight="1" x14ac:dyDescent="0.35">
      <c r="B63" s="52"/>
      <c r="C63" s="40"/>
      <c r="D63" s="75"/>
      <c r="E63" s="46"/>
      <c r="F63" s="53"/>
    </row>
    <row r="64" spans="1:15" ht="15" customHeight="1" x14ac:dyDescent="0.35">
      <c r="B64" s="52"/>
      <c r="C64" s="40"/>
      <c r="D64" s="75"/>
      <c r="E64" s="46"/>
      <c r="F64" s="53"/>
    </row>
    <row r="65" spans="2:6" ht="15" customHeight="1" x14ac:dyDescent="0.35">
      <c r="B65" s="52"/>
      <c r="C65" s="40"/>
      <c r="D65" s="75"/>
      <c r="E65" s="46"/>
      <c r="F65" s="53"/>
    </row>
    <row r="66" spans="2:6" ht="15" customHeight="1" x14ac:dyDescent="0.35">
      <c r="B66" s="52"/>
      <c r="C66" s="40"/>
      <c r="D66" s="75"/>
      <c r="E66" s="46"/>
      <c r="F66" s="53"/>
    </row>
    <row r="67" spans="2:6" ht="15" customHeight="1" x14ac:dyDescent="0.35">
      <c r="B67" s="52"/>
      <c r="C67" s="40"/>
      <c r="D67" s="75"/>
      <c r="E67" s="46"/>
      <c r="F67" s="53"/>
    </row>
    <row r="68" spans="2:6" ht="15" customHeight="1" x14ac:dyDescent="0.35">
      <c r="B68" s="52"/>
      <c r="C68" s="40"/>
      <c r="D68" s="75"/>
      <c r="E68" s="46"/>
      <c r="F68" s="53"/>
    </row>
    <row r="69" spans="2:6" ht="15" customHeight="1" x14ac:dyDescent="0.35">
      <c r="B69" s="52"/>
      <c r="C69" s="40"/>
      <c r="D69" s="75"/>
      <c r="E69" s="46"/>
      <c r="F69" s="53"/>
    </row>
    <row r="70" spans="2:6" ht="15" customHeight="1" x14ac:dyDescent="0.35">
      <c r="B70" s="52"/>
      <c r="C70" s="40"/>
      <c r="D70" s="75"/>
      <c r="E70" s="46"/>
      <c r="F70" s="53"/>
    </row>
    <row r="71" spans="2:6" ht="15" customHeight="1" x14ac:dyDescent="0.35">
      <c r="B71" s="52"/>
      <c r="C71" s="40"/>
      <c r="D71" s="75"/>
      <c r="E71" s="46"/>
      <c r="F71" s="53"/>
    </row>
    <row r="1680" spans="12:12" ht="14.5" x14ac:dyDescent="0.35">
      <c r="L1680">
        <v>214.60473519892986</v>
      </c>
    </row>
    <row r="1681" spans="12:12" ht="14.5" x14ac:dyDescent="0.35">
      <c r="L1681">
        <v>238.80926206394952</v>
      </c>
    </row>
    <row r="1682" spans="12:12" ht="14.5" x14ac:dyDescent="0.35">
      <c r="L1682">
        <v>1040.3382150540961</v>
      </c>
    </row>
    <row r="1683" spans="12:12" ht="14.5" x14ac:dyDescent="0.35">
      <c r="L1683">
        <v>12.175446888544521</v>
      </c>
    </row>
    <row r="1684" spans="12:12" ht="14.5" x14ac:dyDescent="0.35">
      <c r="L1684">
        <v>187.87527536514079</v>
      </c>
    </row>
    <row r="1685" spans="12:12" ht="14.5" x14ac:dyDescent="0.35">
      <c r="L1685">
        <v>22.71769606159372</v>
      </c>
    </row>
    <row r="1686" spans="12:12" ht="14.5" x14ac:dyDescent="0.35">
      <c r="L1686">
        <v>177.6565177308766</v>
      </c>
    </row>
    <row r="1687" spans="12:12" ht="14.5" x14ac:dyDescent="0.35">
      <c r="L1687">
        <v>112.05156946226725</v>
      </c>
    </row>
    <row r="1688" spans="12:12" ht="14.5" x14ac:dyDescent="0.35">
      <c r="L1688">
        <v>29.118443355532335</v>
      </c>
    </row>
    <row r="1689" spans="12:12" ht="14.5" x14ac:dyDescent="0.35">
      <c r="L1689">
        <v>2623.6698285208963</v>
      </c>
    </row>
    <row r="1690" spans="12:12" ht="14.5" x14ac:dyDescent="0.35">
      <c r="L1690">
        <v>12.878143925104157</v>
      </c>
    </row>
    <row r="1691" spans="12:12" ht="14.5" x14ac:dyDescent="0.35">
      <c r="L1691">
        <v>118.33706295590434</v>
      </c>
    </row>
    <row r="1692" spans="12:12" ht="14.5" x14ac:dyDescent="0.35">
      <c r="L1692">
        <v>68.646007030188571</v>
      </c>
    </row>
    <row r="1693" spans="12:12" ht="14.5" x14ac:dyDescent="0.35">
      <c r="L1693">
        <v>7.375068922589664</v>
      </c>
    </row>
    <row r="1694" spans="12:12" ht="14.5" x14ac:dyDescent="0.35">
      <c r="L1694">
        <v>16.13738379045019</v>
      </c>
    </row>
    <row r="1695" spans="12:12" ht="14.5" x14ac:dyDescent="0.35">
      <c r="L1695">
        <v>28.226804705657848</v>
      </c>
    </row>
    <row r="1696" spans="12:12" ht="14.5" x14ac:dyDescent="0.35">
      <c r="L1696">
        <v>230.80125923509181</v>
      </c>
    </row>
    <row r="1697" spans="12:12" ht="14.5" x14ac:dyDescent="0.35">
      <c r="L1697">
        <v>112.47122409572134</v>
      </c>
    </row>
    <row r="1698" spans="12:12" ht="14.5" x14ac:dyDescent="0.35">
      <c r="L1698">
        <v>222.06597554920552</v>
      </c>
    </row>
    <row r="1699" spans="12:12" ht="14.5" x14ac:dyDescent="0.35">
      <c r="L1699">
        <v>47.797947281092384</v>
      </c>
    </row>
    <row r="1700" spans="12:12" ht="14.5" x14ac:dyDescent="0.35">
      <c r="L1700">
        <v>28.90690762868774</v>
      </c>
    </row>
    <row r="1701" spans="12:12" ht="14.5" x14ac:dyDescent="0.35">
      <c r="L1701">
        <v>288.4879209626551</v>
      </c>
    </row>
    <row r="1702" spans="12:12" ht="14.5" x14ac:dyDescent="0.35">
      <c r="L1702">
        <v>423.90612909457838</v>
      </c>
    </row>
    <row r="1703" spans="12:12" ht="14.5" x14ac:dyDescent="0.35">
      <c r="L1703">
        <v>28.723936396234897</v>
      </c>
    </row>
    <row r="1704" spans="12:12" ht="14.5" x14ac:dyDescent="0.35">
      <c r="L1704">
        <v>2244.0700965380238</v>
      </c>
    </row>
    <row r="1705" spans="12:12" ht="14.5" x14ac:dyDescent="0.35">
      <c r="L1705">
        <v>475.54130846624025</v>
      </c>
    </row>
    <row r="1706" spans="12:12" ht="14.5" x14ac:dyDescent="0.35">
      <c r="L1706">
        <v>167.0072217170914</v>
      </c>
    </row>
    <row r="1707" spans="12:12" ht="14.5" x14ac:dyDescent="0.35">
      <c r="L1707">
        <v>45.540678132730605</v>
      </c>
    </row>
    <row r="1708" spans="12:12" ht="14.5" x14ac:dyDescent="0.35">
      <c r="L1708">
        <v>1067.364548410003</v>
      </c>
    </row>
    <row r="1709" spans="12:12" ht="14.5" x14ac:dyDescent="0.35">
      <c r="L1709">
        <v>132.69841269841265</v>
      </c>
    </row>
    <row r="1710" spans="12:12" ht="14.5" x14ac:dyDescent="0.35">
      <c r="L1710">
        <v>78.797582944998993</v>
      </c>
    </row>
    <row r="1711" spans="12:12" ht="14.5" x14ac:dyDescent="0.35">
      <c r="L1711">
        <v>89.220257205690274</v>
      </c>
    </row>
    <row r="1712" spans="12:12" ht="14.5" x14ac:dyDescent="0.35">
      <c r="L1712">
        <v>3.5875793116479038</v>
      </c>
    </row>
    <row r="1713" spans="12:12" ht="14.5" x14ac:dyDescent="0.35">
      <c r="L1713">
        <v>96.585067428823209</v>
      </c>
    </row>
    <row r="1714" spans="12:12" ht="14.5" x14ac:dyDescent="0.35">
      <c r="L1714">
        <v>2895.8201130494576</v>
      </c>
    </row>
    <row r="1715" spans="12:12" ht="14.5" x14ac:dyDescent="0.35">
      <c r="L1715">
        <v>20.69368964924746</v>
      </c>
    </row>
    <row r="1716" spans="12:12" ht="14.5" x14ac:dyDescent="0.35">
      <c r="L1716">
        <v>284.60317460317469</v>
      </c>
    </row>
    <row r="1717" spans="12:12" ht="14.5" x14ac:dyDescent="0.35">
      <c r="L1717">
        <v>3.4920634920634921</v>
      </c>
    </row>
    <row r="1718" spans="12:12" ht="14.5" x14ac:dyDescent="0.35">
      <c r="L1718">
        <v>47.616955610606375</v>
      </c>
    </row>
    <row r="1719" spans="12:12" ht="14.5" x14ac:dyDescent="0.35">
      <c r="L1719">
        <v>60.71331727768974</v>
      </c>
    </row>
    <row r="1720" spans="12:12" ht="14.5" x14ac:dyDescent="0.35">
      <c r="L1720">
        <v>370.15873015873007</v>
      </c>
    </row>
    <row r="1721" spans="12:12" ht="14.5" x14ac:dyDescent="0.35">
      <c r="L1721">
        <v>0</v>
      </c>
    </row>
    <row r="1722" spans="12:12" ht="14.5" x14ac:dyDescent="0.35">
      <c r="L1722">
        <v>6.9841269841269842</v>
      </c>
    </row>
    <row r="1723" spans="12:12" ht="14.5" x14ac:dyDescent="0.35">
      <c r="L1723">
        <v>0</v>
      </c>
    </row>
    <row r="1724" spans="12:12" ht="14.5" x14ac:dyDescent="0.35">
      <c r="L1724">
        <v>4.3650793650793647</v>
      </c>
    </row>
    <row r="1725" spans="12:12" ht="14.5" x14ac:dyDescent="0.35">
      <c r="L1725">
        <v>96.126101641272854</v>
      </c>
    </row>
    <row r="1726" spans="12:12" ht="14.5" x14ac:dyDescent="0.35">
      <c r="L1726">
        <v>17.460317460317459</v>
      </c>
    </row>
    <row r="1727" spans="12:12" ht="14.5" x14ac:dyDescent="0.35">
      <c r="L1727">
        <v>55.873015873015873</v>
      </c>
    </row>
    <row r="1728" spans="12:12" ht="14.5" x14ac:dyDescent="0.35">
      <c r="L1728">
        <v>251.42857142857139</v>
      </c>
    </row>
    <row r="1729" spans="12:12" ht="14.5" x14ac:dyDescent="0.35">
      <c r="L1729">
        <v>6.9841269841269842</v>
      </c>
    </row>
    <row r="1730" spans="12:12" ht="14.5" x14ac:dyDescent="0.35">
      <c r="L1730">
        <v>3.4920634920634921</v>
      </c>
    </row>
    <row r="1731" spans="12:12" ht="14.5" x14ac:dyDescent="0.35">
      <c r="L1731">
        <v>41.904761904761898</v>
      </c>
    </row>
    <row r="1732" spans="12:12" ht="14.5" x14ac:dyDescent="0.35">
      <c r="L1732">
        <v>12.222222222222221</v>
      </c>
    </row>
    <row r="1733" spans="12:12" ht="14.5" x14ac:dyDescent="0.35">
      <c r="L1733">
        <v>670.47619047619025</v>
      </c>
    </row>
    <row r="1734" spans="12:12" ht="14.5" x14ac:dyDescent="0.35">
      <c r="L1734">
        <v>57.619047619047606</v>
      </c>
    </row>
    <row r="1735" spans="12:12" ht="14.5" x14ac:dyDescent="0.35">
      <c r="L1735">
        <v>4.3650793650793647</v>
      </c>
    </row>
    <row r="1736" spans="12:12" ht="14.5" x14ac:dyDescent="0.35">
      <c r="L1736">
        <v>111.74603174603175</v>
      </c>
    </row>
    <row r="1737" spans="12:12" ht="14.5" x14ac:dyDescent="0.35">
      <c r="L1737">
        <v>14.841269841269838</v>
      </c>
    </row>
    <row r="1738" spans="12:12" ht="14.5" x14ac:dyDescent="0.35">
      <c r="L1738">
        <v>20.952380952380949</v>
      </c>
    </row>
    <row r="1739" spans="12:12" ht="14.5" x14ac:dyDescent="0.35">
      <c r="L1739">
        <v>85.555555555555557</v>
      </c>
    </row>
    <row r="1740" spans="12:12" ht="14.5" x14ac:dyDescent="0.35">
      <c r="L1740">
        <v>10.476190476190474</v>
      </c>
    </row>
    <row r="1741" spans="12:12" ht="14.5" x14ac:dyDescent="0.35">
      <c r="L1741">
        <v>34.920634920634924</v>
      </c>
    </row>
    <row r="1742" spans="12:12" ht="14.5" x14ac:dyDescent="0.35">
      <c r="L1742">
        <v>13.968253968253968</v>
      </c>
    </row>
    <row r="1743" spans="12:12" ht="14.5" x14ac:dyDescent="0.35">
      <c r="L1743">
        <v>584.43476007848483</v>
      </c>
    </row>
    <row r="1744" spans="12:12" ht="14.5" x14ac:dyDescent="0.35">
      <c r="L1744">
        <v>11.349206349206348</v>
      </c>
    </row>
    <row r="1745" spans="12:12" ht="14.5" x14ac:dyDescent="0.35">
      <c r="L1745">
        <v>768.25396825396831</v>
      </c>
    </row>
    <row r="1746" spans="12:12" ht="14.5" x14ac:dyDescent="0.35">
      <c r="L1746">
        <v>1.746031746031746</v>
      </c>
    </row>
    <row r="1747" spans="12:12" ht="14.5" x14ac:dyDescent="0.35">
      <c r="L1747">
        <v>474.92063492063471</v>
      </c>
    </row>
    <row r="1748" spans="12:12" ht="14.5" x14ac:dyDescent="0.35">
      <c r="L1748">
        <v>62.857142857142847</v>
      </c>
    </row>
    <row r="1749" spans="12:12" ht="14.5" x14ac:dyDescent="0.35">
      <c r="L1749">
        <v>34.920634920634917</v>
      </c>
    </row>
    <row r="1750" spans="12:12" ht="14.5" x14ac:dyDescent="0.35">
      <c r="L1750">
        <v>20.952380952380949</v>
      </c>
    </row>
    <row r="1751" spans="12:12" ht="14.5" x14ac:dyDescent="0.35">
      <c r="L1751">
        <v>8.7301587301587293</v>
      </c>
    </row>
    <row r="1752" spans="12:12" ht="14.5" x14ac:dyDescent="0.35">
      <c r="L1752">
        <v>3.4920634920634921</v>
      </c>
    </row>
    <row r="1753" spans="12:12" ht="14.5" x14ac:dyDescent="0.35">
      <c r="L1753">
        <v>6.9841269841269842</v>
      </c>
    </row>
    <row r="1754" spans="12:12" ht="14.5" x14ac:dyDescent="0.35">
      <c r="L1754">
        <v>6.9841269841269842</v>
      </c>
    </row>
    <row r="1755" spans="12:12" ht="14.5" x14ac:dyDescent="0.35">
      <c r="L1755">
        <v>6.9841269841269842</v>
      </c>
    </row>
  </sheetData>
  <phoneticPr fontId="7" type="noConversion"/>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13B5227F-5460-4ACF-A19A-8D254D992AA7}">
          <x14:formula1>
            <xm:f>'3.1 Electricity mix'!$B$5:$B$144</xm:f>
          </x14:formula1>
          <xm:sqref>G14:G24 G41:G51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3D60-FE25-450B-9B8C-F9E339C174BC}">
  <sheetPr>
    <tabColor theme="9" tint="0.79998168889431442"/>
  </sheetPr>
  <dimension ref="A2:I28"/>
  <sheetViews>
    <sheetView zoomScale="55" zoomScaleNormal="55" workbookViewId="0">
      <selection activeCell="G24" sqref="G24"/>
    </sheetView>
  </sheetViews>
  <sheetFormatPr baseColWidth="10" defaultColWidth="8.81640625" defaultRowHeight="14.5" x14ac:dyDescent="0.35"/>
  <cols>
    <col min="1" max="1" width="43.26953125" bestFit="1" customWidth="1"/>
    <col min="2" max="2" width="38.90625" customWidth="1"/>
    <col min="3" max="3" width="18.453125" customWidth="1"/>
    <col min="4" max="4" width="27.1796875" customWidth="1"/>
    <col min="5" max="5" width="20.453125" customWidth="1"/>
    <col min="6" max="6" width="21.1796875" customWidth="1"/>
    <col min="7" max="7" width="31.81640625" customWidth="1"/>
    <col min="8" max="8" width="32.6328125" customWidth="1"/>
    <col min="9" max="9" width="22.453125" customWidth="1"/>
    <col min="10" max="10" width="26.81640625" customWidth="1"/>
    <col min="11" max="11" width="23.453125" customWidth="1"/>
    <col min="12" max="12" width="27.1796875" customWidth="1"/>
  </cols>
  <sheetData>
    <row r="2" spans="1:9" ht="15.5" x14ac:dyDescent="0.35">
      <c r="A2" s="147" t="s">
        <v>517</v>
      </c>
    </row>
    <row r="3" spans="1:9" ht="15.5" x14ac:dyDescent="0.35">
      <c r="B3" s="68" t="s">
        <v>518</v>
      </c>
    </row>
    <row r="4" spans="1:9" ht="29" x14ac:dyDescent="0.35">
      <c r="B4" s="175" t="s">
        <v>720</v>
      </c>
    </row>
    <row r="5" spans="1:9" ht="29" x14ac:dyDescent="0.35">
      <c r="B5" s="179" t="s">
        <v>721</v>
      </c>
    </row>
    <row r="6" spans="1:9" ht="29" x14ac:dyDescent="0.35">
      <c r="B6" s="164" t="s">
        <v>722</v>
      </c>
    </row>
    <row r="7" spans="1:9" x14ac:dyDescent="0.35">
      <c r="B7" s="62" t="s">
        <v>522</v>
      </c>
    </row>
    <row r="11" spans="1:9" ht="22" customHeight="1" x14ac:dyDescent="0.35">
      <c r="A11" s="33" t="s">
        <v>514</v>
      </c>
    </row>
    <row r="12" spans="1:9" x14ac:dyDescent="0.35">
      <c r="B12" s="20" t="s">
        <v>630</v>
      </c>
      <c r="C12" s="20" t="s">
        <v>631</v>
      </c>
      <c r="D12" s="20" t="s">
        <v>632</v>
      </c>
      <c r="E12" s="20" t="s">
        <v>463</v>
      </c>
      <c r="F12" s="20" t="s">
        <v>633</v>
      </c>
      <c r="G12" s="21" t="s">
        <v>634</v>
      </c>
      <c r="H12" s="22" t="s">
        <v>873</v>
      </c>
      <c r="I12" s="22" t="s">
        <v>479</v>
      </c>
    </row>
    <row r="13" spans="1:9" x14ac:dyDescent="0.35">
      <c r="B13" s="36"/>
      <c r="C13" s="191" t="s">
        <v>635</v>
      </c>
      <c r="D13" s="191"/>
      <c r="E13" s="205"/>
      <c r="F13" s="205"/>
      <c r="G13" s="206">
        <v>2</v>
      </c>
      <c r="H13" s="207"/>
      <c r="I13" s="58"/>
    </row>
    <row r="14" spans="1:9" x14ac:dyDescent="0.35">
      <c r="B14" s="37"/>
      <c r="C14" s="191" t="s">
        <v>636</v>
      </c>
      <c r="D14" s="191"/>
      <c r="E14" s="205"/>
      <c r="F14" s="205"/>
      <c r="G14" s="206">
        <v>3</v>
      </c>
      <c r="H14" s="207"/>
      <c r="I14" s="58"/>
    </row>
    <row r="15" spans="1:9" x14ac:dyDescent="0.35">
      <c r="B15" s="37"/>
      <c r="C15" s="191" t="s">
        <v>637</v>
      </c>
      <c r="D15" s="191"/>
      <c r="E15" s="205"/>
      <c r="F15" s="205"/>
      <c r="G15" s="206">
        <v>1</v>
      </c>
      <c r="H15" s="207"/>
      <c r="I15" s="58"/>
    </row>
    <row r="16" spans="1:9" x14ac:dyDescent="0.35">
      <c r="B16" s="37"/>
      <c r="C16" s="191" t="s">
        <v>638</v>
      </c>
      <c r="D16" s="191"/>
      <c r="E16" s="205"/>
      <c r="F16" s="205"/>
      <c r="G16" s="206">
        <v>2</v>
      </c>
      <c r="H16" s="207"/>
      <c r="I16" s="58"/>
    </row>
    <row r="17" spans="1:9" x14ac:dyDescent="0.35">
      <c r="B17" s="56"/>
      <c r="C17" s="191" t="s">
        <v>639</v>
      </c>
      <c r="D17" s="193"/>
      <c r="E17" s="208"/>
      <c r="F17" s="208"/>
      <c r="G17" s="209"/>
      <c r="H17" s="210">
        <v>20</v>
      </c>
      <c r="I17" s="59"/>
    </row>
    <row r="20" spans="1:9" s="7" customFormat="1" x14ac:dyDescent="0.35">
      <c r="A20" s="5"/>
      <c r="B20" s="5"/>
      <c r="C20" s="5"/>
      <c r="D20" s="5"/>
      <c r="E20" s="5"/>
      <c r="F20" s="5"/>
      <c r="G20" s="5"/>
      <c r="H20" s="5"/>
      <c r="I20" s="5"/>
    </row>
    <row r="21" spans="1:9" ht="27" customHeight="1" x14ac:dyDescent="0.35">
      <c r="A21" s="33" t="s">
        <v>515</v>
      </c>
    </row>
    <row r="22" spans="1:9" ht="15.5" x14ac:dyDescent="0.35">
      <c r="A22" s="35"/>
    </row>
    <row r="23" spans="1:9" x14ac:dyDescent="0.35">
      <c r="B23" s="14" t="s">
        <v>630</v>
      </c>
      <c r="C23" s="14" t="s">
        <v>631</v>
      </c>
      <c r="D23" s="14" t="s">
        <v>632</v>
      </c>
      <c r="E23" s="14" t="s">
        <v>463</v>
      </c>
      <c r="F23" s="14" t="s">
        <v>633</v>
      </c>
      <c r="G23" s="49" t="s">
        <v>873</v>
      </c>
      <c r="H23" s="50" t="s">
        <v>479</v>
      </c>
    </row>
    <row r="24" spans="1:9" ht="15.5" x14ac:dyDescent="0.35">
      <c r="A24" s="35"/>
      <c r="B24" s="57"/>
      <c r="C24" s="211" t="s">
        <v>640</v>
      </c>
      <c r="D24" s="211"/>
      <c r="E24" s="212"/>
      <c r="F24" s="212"/>
      <c r="G24" s="211">
        <v>8</v>
      </c>
      <c r="H24" s="57"/>
    </row>
    <row r="25" spans="1:9" x14ac:dyDescent="0.35">
      <c r="B25" s="57"/>
      <c r="C25" s="211" t="s">
        <v>641</v>
      </c>
      <c r="D25" s="211"/>
      <c r="E25" s="212"/>
      <c r="F25" s="212"/>
      <c r="G25" s="211">
        <v>9</v>
      </c>
      <c r="H25" s="57"/>
    </row>
    <row r="26" spans="1:9" x14ac:dyDescent="0.35">
      <c r="B26" s="57"/>
      <c r="C26" s="211" t="s">
        <v>642</v>
      </c>
      <c r="D26" s="211"/>
      <c r="E26" s="212"/>
      <c r="F26" s="212"/>
      <c r="G26" s="211">
        <v>1</v>
      </c>
      <c r="H26" s="57"/>
    </row>
    <row r="27" spans="1:9" x14ac:dyDescent="0.35">
      <c r="B27" s="57"/>
      <c r="C27" s="211" t="s">
        <v>643</v>
      </c>
      <c r="D27" s="211"/>
      <c r="E27" s="212"/>
      <c r="F27" s="212"/>
      <c r="G27" s="211">
        <v>2</v>
      </c>
      <c r="H27" s="57"/>
    </row>
    <row r="28" spans="1:9" x14ac:dyDescent="0.35">
      <c r="B28" s="57"/>
      <c r="C28" s="211" t="s">
        <v>644</v>
      </c>
      <c r="D28" s="211"/>
      <c r="E28" s="212"/>
      <c r="F28" s="212"/>
      <c r="G28" s="211">
        <v>3</v>
      </c>
      <c r="H28" s="57"/>
    </row>
  </sheetData>
  <phoneticPr fontId="7" type="noConversion"/>
  <pageMargins left="0.7" right="0.7" top="0.75" bottom="0.75" header="0.3" footer="0.3"/>
  <pageSetup paperSize="9" orientation="portrait" r:id="rId1"/>
  <drawing r:id="rId2"/>
  <tableParts count="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D7C16-0024-4153-9226-1B68F54D5EAC}">
  <sheetPr>
    <tabColor theme="9" tint="0.79998168889431442"/>
  </sheetPr>
  <dimension ref="A2:H18"/>
  <sheetViews>
    <sheetView zoomScale="85" zoomScaleNormal="85" workbookViewId="0">
      <selection activeCell="C13" sqref="C13:C15"/>
    </sheetView>
  </sheetViews>
  <sheetFormatPr baseColWidth="10" defaultColWidth="8.81640625" defaultRowHeight="14.5" x14ac:dyDescent="0.35"/>
  <cols>
    <col min="1" max="1" width="36" customWidth="1"/>
    <col min="2" max="2" width="38.90625" customWidth="1"/>
    <col min="3" max="3" width="18.453125" customWidth="1"/>
    <col min="4" max="4" width="27.1796875" customWidth="1"/>
    <col min="5" max="5" width="63.1796875" customWidth="1"/>
    <col min="6" max="6" width="26.7265625" customWidth="1"/>
    <col min="7" max="7" width="30.54296875" customWidth="1"/>
    <col min="8" max="8" width="30.453125" customWidth="1"/>
  </cols>
  <sheetData>
    <row r="2" spans="1:4" ht="15.5" x14ac:dyDescent="0.35">
      <c r="A2" s="147" t="s">
        <v>517</v>
      </c>
    </row>
    <row r="3" spans="1:4" ht="15.5" x14ac:dyDescent="0.35">
      <c r="B3" s="68" t="s">
        <v>518</v>
      </c>
    </row>
    <row r="4" spans="1:4" ht="29" x14ac:dyDescent="0.35">
      <c r="B4" s="175" t="s">
        <v>720</v>
      </c>
    </row>
    <row r="5" spans="1:4" ht="29" x14ac:dyDescent="0.35">
      <c r="B5" s="177" t="s">
        <v>721</v>
      </c>
    </row>
    <row r="6" spans="1:4" ht="29" x14ac:dyDescent="0.35">
      <c r="B6" s="164" t="s">
        <v>722</v>
      </c>
    </row>
    <row r="7" spans="1:4" x14ac:dyDescent="0.35">
      <c r="B7" s="62" t="s">
        <v>522</v>
      </c>
    </row>
    <row r="11" spans="1:4" ht="34" customHeight="1" x14ac:dyDescent="0.35">
      <c r="A11" s="33" t="s">
        <v>645</v>
      </c>
    </row>
    <row r="12" spans="1:4" x14ac:dyDescent="0.35">
      <c r="B12" s="20" t="s">
        <v>646</v>
      </c>
      <c r="C12" s="20" t="s">
        <v>647</v>
      </c>
      <c r="D12" s="20" t="s">
        <v>479</v>
      </c>
    </row>
    <row r="13" spans="1:4" x14ac:dyDescent="0.35">
      <c r="B13" s="47" t="s">
        <v>560</v>
      </c>
      <c r="C13" s="191">
        <v>2500</v>
      </c>
      <c r="D13" s="37"/>
    </row>
    <row r="14" spans="1:4" x14ac:dyDescent="0.35">
      <c r="B14" s="48" t="s">
        <v>561</v>
      </c>
      <c r="C14" s="42">
        <v>122</v>
      </c>
      <c r="D14" s="37"/>
    </row>
    <row r="15" spans="1:4" x14ac:dyDescent="0.35">
      <c r="B15" s="48" t="s">
        <v>562</v>
      </c>
      <c r="C15" s="42">
        <v>3000</v>
      </c>
      <c r="D15" s="37"/>
    </row>
    <row r="18" spans="2:8" s="7" customFormat="1" x14ac:dyDescent="0.35">
      <c r="B18" s="5"/>
      <c r="C18" s="5"/>
      <c r="D18" s="5"/>
      <c r="E18" s="5"/>
      <c r="F18" s="5"/>
      <c r="G18" s="5"/>
      <c r="H18" s="5"/>
    </row>
  </sheetData>
  <pageMargins left="0.7" right="0.7" top="0.75" bottom="0.75" header="0.3" footer="0.3"/>
  <pageSetup paperSize="9"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B4D49-3B80-435A-9DDA-19E7F8F83FDC}">
  <sheetPr>
    <tabColor theme="9" tint="0.79998168889431442"/>
  </sheetPr>
  <dimension ref="A2:L1752"/>
  <sheetViews>
    <sheetView showGridLines="0" topLeftCell="A4" zoomScale="55" zoomScaleNormal="55" workbookViewId="0">
      <selection activeCell="F20" sqref="F20"/>
    </sheetView>
  </sheetViews>
  <sheetFormatPr baseColWidth="10" defaultColWidth="8.81640625" defaultRowHeight="15" customHeight="1" x14ac:dyDescent="0.35"/>
  <cols>
    <col min="1" max="1" width="67.54296875" customWidth="1"/>
    <col min="2" max="2" width="38.90625" customWidth="1"/>
    <col min="3" max="3" width="26.81640625" customWidth="1"/>
    <col min="4" max="4" width="26.1796875" customWidth="1"/>
    <col min="5" max="5" width="26.54296875" customWidth="1"/>
    <col min="6" max="6" width="22.54296875" customWidth="1"/>
    <col min="7" max="7" width="32.54296875" customWidth="1"/>
    <col min="8" max="8" width="33.1796875" customWidth="1"/>
    <col min="9" max="9" width="29" customWidth="1"/>
    <col min="10" max="10" width="24.54296875" customWidth="1"/>
    <col min="11" max="11" width="37.81640625" customWidth="1"/>
    <col min="12" max="12" width="39.453125" customWidth="1"/>
    <col min="13" max="13" width="32" customWidth="1"/>
    <col min="14" max="14" width="36" customWidth="1"/>
    <col min="15" max="15" width="44" customWidth="1"/>
    <col min="16" max="16" width="42.1796875" customWidth="1"/>
    <col min="17" max="17" width="44.81640625" customWidth="1"/>
    <col min="18" max="18" width="40.54296875" customWidth="1"/>
    <col min="19" max="19" width="27.453125" bestFit="1" customWidth="1"/>
    <col min="20" max="20" width="32.453125" customWidth="1"/>
    <col min="21" max="21" width="36.54296875" bestFit="1" customWidth="1"/>
    <col min="22" max="22" width="23" customWidth="1"/>
  </cols>
  <sheetData>
    <row r="2" spans="1:10" ht="15" customHeight="1" x14ac:dyDescent="0.35">
      <c r="A2" s="147" t="s">
        <v>517</v>
      </c>
    </row>
    <row r="3" spans="1:10" ht="15" customHeight="1" x14ac:dyDescent="0.35">
      <c r="B3" s="68" t="s">
        <v>518</v>
      </c>
    </row>
    <row r="4" spans="1:10" ht="29" x14ac:dyDescent="0.35">
      <c r="B4" s="175" t="s">
        <v>720</v>
      </c>
    </row>
    <row r="5" spans="1:10" ht="29" x14ac:dyDescent="0.35">
      <c r="B5" s="177" t="s">
        <v>721</v>
      </c>
    </row>
    <row r="6" spans="1:10" ht="29" x14ac:dyDescent="0.35">
      <c r="B6" s="164" t="s">
        <v>722</v>
      </c>
    </row>
    <row r="7" spans="1:10" ht="15" customHeight="1" x14ac:dyDescent="0.35">
      <c r="B7" s="62" t="s">
        <v>522</v>
      </c>
    </row>
    <row r="11" spans="1:10" s="4" customFormat="1" ht="21" x14ac:dyDescent="0.35">
      <c r="A11" s="31" t="s">
        <v>707</v>
      </c>
    </row>
    <row r="12" spans="1:10" s="4" customFormat="1" ht="14.5" x14ac:dyDescent="0.35">
      <c r="C12" s="45"/>
      <c r="D12" s="45"/>
      <c r="E12" s="45"/>
      <c r="F12" s="45"/>
      <c r="G12" s="45"/>
      <c r="H12" s="45"/>
      <c r="I12" s="45"/>
    </row>
    <row r="13" spans="1:10" s="3" customFormat="1" ht="46.5" customHeight="1" x14ac:dyDescent="0.35">
      <c r="B13" s="29" t="s">
        <v>592</v>
      </c>
      <c r="C13" s="29" t="s">
        <v>593</v>
      </c>
      <c r="D13" s="29" t="s">
        <v>594</v>
      </c>
      <c r="E13" s="29" t="s">
        <v>700</v>
      </c>
      <c r="F13" s="17" t="s">
        <v>701</v>
      </c>
      <c r="G13" s="17" t="s">
        <v>479</v>
      </c>
      <c r="I13" s="127" t="s">
        <v>723</v>
      </c>
      <c r="J13" s="128">
        <f>SUM(Non_Cyber_Workstation_Laptop[Laptop quantity],Non_Cyber_Workstation_Laptop[Desktop quantity])</f>
        <v>367</v>
      </c>
    </row>
    <row r="14" spans="1:10" s="4" customFormat="1" ht="29" x14ac:dyDescent="0.35">
      <c r="B14" s="76" t="s">
        <v>538</v>
      </c>
      <c r="C14" s="159">
        <v>300</v>
      </c>
      <c r="D14" s="160">
        <v>5</v>
      </c>
      <c r="E14" s="159">
        <v>30</v>
      </c>
      <c r="F14" s="181">
        <v>8</v>
      </c>
      <c r="G14" s="231"/>
    </row>
    <row r="15" spans="1:10" s="4" customFormat="1" ht="29" x14ac:dyDescent="0.35">
      <c r="B15" s="76" t="s">
        <v>542</v>
      </c>
      <c r="C15" s="159">
        <v>30</v>
      </c>
      <c r="D15" s="160">
        <v>5</v>
      </c>
      <c r="E15" s="159">
        <v>3</v>
      </c>
      <c r="F15" s="160">
        <v>8</v>
      </c>
      <c r="G15" s="232"/>
    </row>
    <row r="16" spans="1:10" s="4" customFormat="1" ht="29" x14ac:dyDescent="0.35">
      <c r="B16" s="76" t="s">
        <v>547</v>
      </c>
      <c r="C16" s="162">
        <v>3</v>
      </c>
      <c r="D16" s="163">
        <v>5</v>
      </c>
      <c r="E16" s="162">
        <v>1</v>
      </c>
      <c r="F16" s="163">
        <v>8</v>
      </c>
      <c r="G16" s="233" t="s">
        <v>595</v>
      </c>
    </row>
    <row r="17" spans="1:12" s="4" customFormat="1" ht="14.5" x14ac:dyDescent="0.35">
      <c r="B17" s="154"/>
      <c r="C17" s="154"/>
    </row>
    <row r="18" spans="1:12" s="4" customFormat="1" ht="21" x14ac:dyDescent="0.35">
      <c r="A18" s="31" t="s">
        <v>706</v>
      </c>
    </row>
    <row r="19" spans="1:12" s="4" customFormat="1" ht="14.5" customHeight="1" x14ac:dyDescent="0.35">
      <c r="D19" s="45"/>
      <c r="E19" s="45"/>
      <c r="F19" s="45"/>
      <c r="G19" s="45"/>
      <c r="H19" s="45"/>
    </row>
    <row r="20" spans="1:12" s="4" customFormat="1" ht="14.5" x14ac:dyDescent="0.35">
      <c r="B20" s="17" t="s">
        <v>592</v>
      </c>
      <c r="C20" s="17" t="s">
        <v>596</v>
      </c>
      <c r="D20" s="17" t="s">
        <v>479</v>
      </c>
    </row>
    <row r="21" spans="1:12" s="4" customFormat="1" ht="29" x14ac:dyDescent="0.35">
      <c r="B21" s="77" t="s">
        <v>548</v>
      </c>
      <c r="C21" s="153"/>
      <c r="D21" s="156"/>
    </row>
    <row r="22" spans="1:12" s="4" customFormat="1" ht="14.5" x14ac:dyDescent="0.35">
      <c r="B22" s="77" t="s">
        <v>549</v>
      </c>
      <c r="C22" s="153"/>
      <c r="D22" s="156"/>
    </row>
    <row r="26" spans="1:12" ht="20.149999999999999" customHeight="1" x14ac:dyDescent="0.35">
      <c r="A26" s="151" t="s">
        <v>505</v>
      </c>
    </row>
    <row r="27" spans="1:12" ht="20.149999999999999" customHeight="1" x14ac:dyDescent="0.35"/>
    <row r="28" spans="1:12" s="2" customFormat="1" ht="14.5" x14ac:dyDescent="0.35">
      <c r="A28"/>
      <c r="B28" s="14" t="s">
        <v>581</v>
      </c>
      <c r="C28" s="14" t="s">
        <v>705</v>
      </c>
      <c r="D28" s="150" t="s">
        <v>602</v>
      </c>
      <c r="E28" s="14" t="s">
        <v>603</v>
      </c>
      <c r="F28" s="15" t="s">
        <v>604</v>
      </c>
      <c r="G28" s="15" t="s">
        <v>583</v>
      </c>
      <c r="H28" s="15" t="s">
        <v>605</v>
      </c>
      <c r="I28" s="15" t="s">
        <v>704</v>
      </c>
      <c r="J28" s="15" t="s">
        <v>606</v>
      </c>
      <c r="K28" s="15" t="s">
        <v>479</v>
      </c>
    </row>
    <row r="29" spans="1:12" ht="14.5" x14ac:dyDescent="0.35">
      <c r="B29" s="182" t="s">
        <v>588</v>
      </c>
      <c r="C29" s="182"/>
      <c r="D29" s="182"/>
      <c r="E29" s="183">
        <f>IFERROR(_xlfn.XLOOKUP(Non_Cyber_Servers[[#This Row],[ID of data center]],DC_Map[ID of data center],DC_Map[Server lifespan in this DC]),"")</f>
        <v>5</v>
      </c>
      <c r="F29" s="183" t="str">
        <f>IFERROR(_xlfn.XLOOKUP(Non_Cyber_Servers[[#This Row],[ID of data center]],DC_Map[ID of data center],DC_Map[Location]),"")</f>
        <v>France</v>
      </c>
      <c r="G29" s="183">
        <f>IFERROR(_xlfn.XLOOKUP(Non_Cyber_Servers[[#This Row],[ID of data center]],DC_Map[ID of data center],DC_Map[PUE]),"")</f>
        <v>1.59</v>
      </c>
      <c r="H29" s="183">
        <v>128</v>
      </c>
      <c r="I29" s="184">
        <v>250</v>
      </c>
      <c r="J29" s="183">
        <v>175000</v>
      </c>
      <c r="K29" s="139"/>
      <c r="L29" s="149"/>
    </row>
    <row r="30" spans="1:12" ht="14.5" x14ac:dyDescent="0.35">
      <c r="B30" s="182" t="s">
        <v>589</v>
      </c>
      <c r="C30" s="182"/>
      <c r="D30" s="182"/>
      <c r="E30" s="183">
        <f>IFERROR(_xlfn.XLOOKUP(Non_Cyber_Servers[[#This Row],[ID of data center]],DC_Map[ID of data center],DC_Map[Server lifespan in this DC]),"")</f>
        <v>5</v>
      </c>
      <c r="F30" s="183" t="str">
        <f>IFERROR(_xlfn.XLOOKUP(Non_Cyber_Servers[[#This Row],[ID of data center]],DC_Map[ID of data center],DC_Map[Location]),"")</f>
        <v>Germany</v>
      </c>
      <c r="G30" s="183">
        <f>IFERROR(_xlfn.XLOOKUP(Non_Cyber_Servers[[#This Row],[ID of data center]],DC_Map[ID of data center],DC_Map[PUE]),"")</f>
        <v>2.09</v>
      </c>
      <c r="H30" s="183"/>
      <c r="I30" s="184"/>
      <c r="J30" s="183"/>
      <c r="K30" s="139"/>
    </row>
    <row r="31" spans="1:12" ht="14.5" x14ac:dyDescent="0.35">
      <c r="B31" s="139"/>
      <c r="C31" s="139"/>
      <c r="D31" s="139"/>
      <c r="E31" s="140" t="str">
        <f>IFERROR(_xlfn.XLOOKUP(Non_Cyber_Servers[[#This Row],[ID of data center]],DC_Map[ID of data center],DC_Map[Server lifespan in this DC]),"")</f>
        <v/>
      </c>
      <c r="F31" s="140" t="str">
        <f>IFERROR(_xlfn.XLOOKUP(Non_Cyber_Servers[[#This Row],[ID of data center]],DC_Map[ID of data center],DC_Map[Location]),"")</f>
        <v/>
      </c>
      <c r="G31" s="140" t="str">
        <f>IFERROR(_xlfn.XLOOKUP(Non_Cyber_Servers[[#This Row],[ID of data center]],DC_Map[ID of data center],DC_Map[PUE]),"")</f>
        <v/>
      </c>
      <c r="H31" s="140"/>
      <c r="I31" s="141"/>
      <c r="J31" s="140"/>
      <c r="K31" s="139"/>
    </row>
    <row r="32" spans="1:12" ht="14.5" x14ac:dyDescent="0.35">
      <c r="B32" s="139"/>
      <c r="C32" s="139"/>
      <c r="D32" s="139"/>
      <c r="E32" s="140" t="str">
        <f>IFERROR(_xlfn.XLOOKUP(Non_Cyber_Servers[[#This Row],[ID of data center]],DC_Map[ID of data center],DC_Map[Server lifespan in this DC]),"")</f>
        <v/>
      </c>
      <c r="F32" s="140" t="str">
        <f>IFERROR(_xlfn.XLOOKUP(Non_Cyber_Servers[[#This Row],[ID of data center]],DC_Map[ID of data center],DC_Map[Location]),"")</f>
        <v/>
      </c>
      <c r="G32" s="140" t="str">
        <f>IFERROR(_xlfn.XLOOKUP(Non_Cyber_Servers[[#This Row],[ID of data center]],DC_Map[ID of data center],DC_Map[PUE]),"")</f>
        <v/>
      </c>
      <c r="H32" s="140"/>
      <c r="I32" s="141"/>
      <c r="J32" s="140"/>
      <c r="K32" s="139"/>
    </row>
    <row r="33" spans="2:11" ht="14.5" x14ac:dyDescent="0.35">
      <c r="B33" s="139"/>
      <c r="C33" s="139"/>
      <c r="D33" s="139"/>
      <c r="E33" s="140" t="str">
        <f>IFERROR(_xlfn.XLOOKUP(Non_Cyber_Servers[[#This Row],[ID of data center]],DC_Map[ID of data center],DC_Map[Server lifespan in this DC]),"")</f>
        <v/>
      </c>
      <c r="F33" s="140" t="str">
        <f>IFERROR(_xlfn.XLOOKUP(Non_Cyber_Servers[[#This Row],[ID of data center]],DC_Map[ID of data center],DC_Map[Location]),"")</f>
        <v/>
      </c>
      <c r="G33" s="140" t="str">
        <f>IFERROR(_xlfn.XLOOKUP(Non_Cyber_Servers[[#This Row],[ID of data center]],DC_Map[ID of data center],DC_Map[PUE]),"")</f>
        <v/>
      </c>
      <c r="H33" s="140"/>
      <c r="I33" s="141"/>
      <c r="J33" s="140"/>
      <c r="K33" s="139"/>
    </row>
    <row r="34" spans="2:11" ht="14.5" x14ac:dyDescent="0.35">
      <c r="B34" s="139"/>
      <c r="C34" s="139"/>
      <c r="D34" s="139"/>
      <c r="E34" s="140" t="str">
        <f>IFERROR(_xlfn.XLOOKUP(Non_Cyber_Servers[[#This Row],[ID of data center]],DC_Map[ID of data center],DC_Map[Server lifespan in this DC]),"")</f>
        <v/>
      </c>
      <c r="F34" s="140" t="str">
        <f>IFERROR(_xlfn.XLOOKUP(Non_Cyber_Servers[[#This Row],[ID of data center]],DC_Map[ID of data center],DC_Map[Location]),"")</f>
        <v/>
      </c>
      <c r="G34" s="140" t="str">
        <f>IFERROR(_xlfn.XLOOKUP(Non_Cyber_Servers[[#This Row],[ID of data center]],DC_Map[ID of data center],DC_Map[PUE]),"")</f>
        <v/>
      </c>
      <c r="H34" s="140"/>
      <c r="I34" s="141"/>
      <c r="J34" s="140"/>
      <c r="K34" s="139"/>
    </row>
    <row r="35" spans="2:11" ht="14.5" x14ac:dyDescent="0.35">
      <c r="B35" s="139"/>
      <c r="C35" s="139"/>
      <c r="D35" s="139"/>
      <c r="E35" s="140" t="str">
        <f>IFERROR(_xlfn.XLOOKUP(Non_Cyber_Servers[[#This Row],[ID of data center]],DC_Map[ID of data center],DC_Map[Server lifespan in this DC]),"")</f>
        <v/>
      </c>
      <c r="F35" s="140" t="str">
        <f>IFERROR(_xlfn.XLOOKUP(Non_Cyber_Servers[[#This Row],[ID of data center]],DC_Map[ID of data center],DC_Map[Location]),"")</f>
        <v/>
      </c>
      <c r="G35" s="140" t="str">
        <f>IFERROR(_xlfn.XLOOKUP(Non_Cyber_Servers[[#This Row],[ID of data center]],DC_Map[ID of data center],DC_Map[PUE]),"")</f>
        <v/>
      </c>
      <c r="H35" s="140"/>
      <c r="I35" s="141"/>
      <c r="J35" s="140"/>
      <c r="K35" s="139"/>
    </row>
    <row r="36" spans="2:11" ht="14.5" x14ac:dyDescent="0.35">
      <c r="B36" s="139"/>
      <c r="C36" s="139"/>
      <c r="D36" s="139"/>
      <c r="E36" s="140" t="str">
        <f>IFERROR(_xlfn.XLOOKUP(Non_Cyber_Servers[[#This Row],[ID of data center]],DC_Map[ID of data center],DC_Map[Server lifespan in this DC]),"")</f>
        <v/>
      </c>
      <c r="F36" s="140" t="str">
        <f>IFERROR(_xlfn.XLOOKUP(Non_Cyber_Servers[[#This Row],[ID of data center]],DC_Map[ID of data center],DC_Map[Location]),"")</f>
        <v/>
      </c>
      <c r="G36" s="140" t="str">
        <f>IFERROR(_xlfn.XLOOKUP(Non_Cyber_Servers[[#This Row],[ID of data center]],DC_Map[ID of data center],DC_Map[PUE]),"")</f>
        <v/>
      </c>
      <c r="H36" s="140"/>
      <c r="I36" s="141"/>
      <c r="J36" s="140"/>
      <c r="K36" s="139"/>
    </row>
    <row r="37" spans="2:11" ht="14.5" x14ac:dyDescent="0.35">
      <c r="B37" s="139"/>
      <c r="C37" s="139"/>
      <c r="D37" s="139"/>
      <c r="E37" s="140" t="str">
        <f>IFERROR(_xlfn.XLOOKUP(Non_Cyber_Servers[[#This Row],[ID of data center]],DC_Map[ID of data center],DC_Map[Server lifespan in this DC]),"")</f>
        <v/>
      </c>
      <c r="F37" s="140" t="str">
        <f>IFERROR(_xlfn.XLOOKUP(Non_Cyber_Servers[[#This Row],[ID of data center]],DC_Map[ID of data center],DC_Map[Location]),"")</f>
        <v/>
      </c>
      <c r="G37" s="140" t="str">
        <f>IFERROR(_xlfn.XLOOKUP(Non_Cyber_Servers[[#This Row],[ID of data center]],DC_Map[ID of data center],DC_Map[PUE]),"")</f>
        <v/>
      </c>
      <c r="H37" s="140"/>
      <c r="I37" s="141"/>
      <c r="J37" s="140"/>
      <c r="K37" s="139"/>
    </row>
    <row r="38" spans="2:11" ht="15" customHeight="1" x14ac:dyDescent="0.35">
      <c r="B38" s="139"/>
      <c r="C38" s="139"/>
      <c r="D38" s="139"/>
      <c r="E38" s="140" t="str">
        <f>IFERROR(_xlfn.XLOOKUP(Non_Cyber_Servers[[#This Row],[ID of data center]],DC_Map[ID of data center],DC_Map[Server lifespan in this DC]),"")</f>
        <v/>
      </c>
      <c r="F38" s="140" t="str">
        <f>IFERROR(_xlfn.XLOOKUP(Non_Cyber_Servers[[#This Row],[ID of data center]],DC_Map[ID of data center],DC_Map[Location]),"")</f>
        <v/>
      </c>
      <c r="G38" s="140" t="str">
        <f>IFERROR(_xlfn.XLOOKUP(Non_Cyber_Servers[[#This Row],[ID of data center]],DC_Map[ID of data center],DC_Map[PUE]),"")</f>
        <v/>
      </c>
      <c r="H38" s="140"/>
      <c r="I38" s="141"/>
      <c r="J38" s="140"/>
      <c r="K38" s="139"/>
    </row>
    <row r="1677" spans="12:12" ht="14.5" x14ac:dyDescent="0.35">
      <c r="L1677">
        <v>214.60473519892986</v>
      </c>
    </row>
    <row r="1678" spans="12:12" ht="14.5" x14ac:dyDescent="0.35">
      <c r="L1678">
        <v>238.80926206394952</v>
      </c>
    </row>
    <row r="1679" spans="12:12" ht="14.5" x14ac:dyDescent="0.35">
      <c r="L1679">
        <v>1040.3382150540961</v>
      </c>
    </row>
    <row r="1680" spans="12:12" ht="14.5" x14ac:dyDescent="0.35">
      <c r="L1680">
        <v>12.175446888544521</v>
      </c>
    </row>
    <row r="1681" spans="12:12" ht="14.5" x14ac:dyDescent="0.35">
      <c r="L1681">
        <v>187.87527536514079</v>
      </c>
    </row>
    <row r="1682" spans="12:12" ht="14.5" x14ac:dyDescent="0.35">
      <c r="L1682">
        <v>22.71769606159372</v>
      </c>
    </row>
    <row r="1683" spans="12:12" ht="14.5" x14ac:dyDescent="0.35">
      <c r="L1683">
        <v>177.6565177308766</v>
      </c>
    </row>
    <row r="1684" spans="12:12" ht="14.5" x14ac:dyDescent="0.35">
      <c r="L1684">
        <v>112.05156946226725</v>
      </c>
    </row>
    <row r="1685" spans="12:12" ht="14.5" x14ac:dyDescent="0.35">
      <c r="L1685">
        <v>29.118443355532335</v>
      </c>
    </row>
    <row r="1686" spans="12:12" ht="14.5" x14ac:dyDescent="0.35">
      <c r="L1686">
        <v>2623.6698285208963</v>
      </c>
    </row>
    <row r="1687" spans="12:12" ht="14.5" x14ac:dyDescent="0.35">
      <c r="L1687">
        <v>12.878143925104157</v>
      </c>
    </row>
    <row r="1688" spans="12:12" ht="14.5" x14ac:dyDescent="0.35">
      <c r="L1688">
        <v>118.33706295590434</v>
      </c>
    </row>
    <row r="1689" spans="12:12" ht="14.5" x14ac:dyDescent="0.35">
      <c r="L1689">
        <v>68.646007030188571</v>
      </c>
    </row>
    <row r="1690" spans="12:12" ht="14.5" x14ac:dyDescent="0.35">
      <c r="L1690">
        <v>7.375068922589664</v>
      </c>
    </row>
    <row r="1691" spans="12:12" ht="14.5" x14ac:dyDescent="0.35">
      <c r="L1691">
        <v>16.13738379045019</v>
      </c>
    </row>
    <row r="1692" spans="12:12" ht="14.5" x14ac:dyDescent="0.35">
      <c r="L1692">
        <v>28.226804705657848</v>
      </c>
    </row>
    <row r="1693" spans="12:12" ht="14.5" x14ac:dyDescent="0.35">
      <c r="L1693">
        <v>230.80125923509181</v>
      </c>
    </row>
    <row r="1694" spans="12:12" ht="14.5" x14ac:dyDescent="0.35">
      <c r="L1694">
        <v>112.47122409572134</v>
      </c>
    </row>
    <row r="1695" spans="12:12" ht="14.5" x14ac:dyDescent="0.35">
      <c r="L1695">
        <v>222.06597554920552</v>
      </c>
    </row>
    <row r="1696" spans="12:12" ht="14.5" x14ac:dyDescent="0.35">
      <c r="L1696">
        <v>47.797947281092384</v>
      </c>
    </row>
    <row r="1697" spans="12:12" ht="14.5" x14ac:dyDescent="0.35">
      <c r="L1697">
        <v>28.90690762868774</v>
      </c>
    </row>
    <row r="1698" spans="12:12" ht="14.5" x14ac:dyDescent="0.35">
      <c r="L1698">
        <v>288.4879209626551</v>
      </c>
    </row>
    <row r="1699" spans="12:12" ht="14.5" x14ac:dyDescent="0.35">
      <c r="L1699">
        <v>423.90612909457838</v>
      </c>
    </row>
    <row r="1700" spans="12:12" ht="14.5" x14ac:dyDescent="0.35">
      <c r="L1700">
        <v>28.723936396234897</v>
      </c>
    </row>
    <row r="1701" spans="12:12" ht="14.5" x14ac:dyDescent="0.35">
      <c r="L1701">
        <v>2244.0700965380238</v>
      </c>
    </row>
    <row r="1702" spans="12:12" ht="14.5" x14ac:dyDescent="0.35">
      <c r="L1702">
        <v>475.54130846624025</v>
      </c>
    </row>
    <row r="1703" spans="12:12" ht="14.5" x14ac:dyDescent="0.35">
      <c r="L1703">
        <v>167.0072217170914</v>
      </c>
    </row>
    <row r="1704" spans="12:12" ht="14.5" x14ac:dyDescent="0.35">
      <c r="L1704">
        <v>45.540678132730605</v>
      </c>
    </row>
    <row r="1705" spans="12:12" ht="14.5" x14ac:dyDescent="0.35">
      <c r="L1705">
        <v>1067.364548410003</v>
      </c>
    </row>
    <row r="1706" spans="12:12" ht="14.5" x14ac:dyDescent="0.35">
      <c r="L1706">
        <v>132.69841269841265</v>
      </c>
    </row>
    <row r="1707" spans="12:12" ht="14.5" x14ac:dyDescent="0.35">
      <c r="L1707">
        <v>78.797582944998993</v>
      </c>
    </row>
    <row r="1708" spans="12:12" ht="14.5" x14ac:dyDescent="0.35">
      <c r="L1708">
        <v>89.220257205690274</v>
      </c>
    </row>
    <row r="1709" spans="12:12" ht="14.5" x14ac:dyDescent="0.35">
      <c r="L1709">
        <v>3.5875793116479038</v>
      </c>
    </row>
    <row r="1710" spans="12:12" ht="14.5" x14ac:dyDescent="0.35">
      <c r="L1710">
        <v>96.585067428823209</v>
      </c>
    </row>
    <row r="1711" spans="12:12" ht="14.5" x14ac:dyDescent="0.35">
      <c r="L1711">
        <v>2895.8201130494576</v>
      </c>
    </row>
    <row r="1712" spans="12:12" ht="14.5" x14ac:dyDescent="0.35">
      <c r="L1712">
        <v>20.69368964924746</v>
      </c>
    </row>
    <row r="1713" spans="12:12" ht="14.5" x14ac:dyDescent="0.35">
      <c r="L1713">
        <v>284.60317460317469</v>
      </c>
    </row>
    <row r="1714" spans="12:12" ht="14.5" x14ac:dyDescent="0.35">
      <c r="L1714">
        <v>3.4920634920634921</v>
      </c>
    </row>
    <row r="1715" spans="12:12" ht="14.5" x14ac:dyDescent="0.35">
      <c r="L1715">
        <v>47.616955610606375</v>
      </c>
    </row>
    <row r="1716" spans="12:12" ht="14.5" x14ac:dyDescent="0.35">
      <c r="L1716">
        <v>60.71331727768974</v>
      </c>
    </row>
    <row r="1717" spans="12:12" ht="14.5" x14ac:dyDescent="0.35">
      <c r="L1717">
        <v>370.15873015873007</v>
      </c>
    </row>
    <row r="1718" spans="12:12" ht="14.5" x14ac:dyDescent="0.35">
      <c r="L1718">
        <v>0</v>
      </c>
    </row>
    <row r="1719" spans="12:12" ht="14.5" x14ac:dyDescent="0.35">
      <c r="L1719">
        <v>6.9841269841269842</v>
      </c>
    </row>
    <row r="1720" spans="12:12" ht="14.5" x14ac:dyDescent="0.35">
      <c r="L1720">
        <v>0</v>
      </c>
    </row>
    <row r="1721" spans="12:12" ht="14.5" x14ac:dyDescent="0.35">
      <c r="L1721">
        <v>4.3650793650793647</v>
      </c>
    </row>
    <row r="1722" spans="12:12" ht="14.5" x14ac:dyDescent="0.35">
      <c r="L1722">
        <v>96.126101641272854</v>
      </c>
    </row>
    <row r="1723" spans="12:12" ht="14.5" x14ac:dyDescent="0.35">
      <c r="L1723">
        <v>17.460317460317459</v>
      </c>
    </row>
    <row r="1724" spans="12:12" ht="14.5" x14ac:dyDescent="0.35">
      <c r="L1724">
        <v>55.873015873015873</v>
      </c>
    </row>
    <row r="1725" spans="12:12" ht="14.5" x14ac:dyDescent="0.35">
      <c r="L1725">
        <v>251.42857142857139</v>
      </c>
    </row>
    <row r="1726" spans="12:12" ht="14.5" x14ac:dyDescent="0.35">
      <c r="L1726">
        <v>6.9841269841269842</v>
      </c>
    </row>
    <row r="1727" spans="12:12" ht="14.5" x14ac:dyDescent="0.35">
      <c r="L1727">
        <v>3.4920634920634921</v>
      </c>
    </row>
    <row r="1728" spans="12:12" ht="14.5" x14ac:dyDescent="0.35">
      <c r="L1728">
        <v>41.904761904761898</v>
      </c>
    </row>
    <row r="1729" spans="12:12" ht="14.5" x14ac:dyDescent="0.35">
      <c r="L1729">
        <v>12.222222222222221</v>
      </c>
    </row>
    <row r="1730" spans="12:12" ht="14.5" x14ac:dyDescent="0.35">
      <c r="L1730">
        <v>670.47619047619025</v>
      </c>
    </row>
    <row r="1731" spans="12:12" ht="14.5" x14ac:dyDescent="0.35">
      <c r="L1731">
        <v>57.619047619047606</v>
      </c>
    </row>
    <row r="1732" spans="12:12" ht="14.5" x14ac:dyDescent="0.35">
      <c r="L1732">
        <v>4.3650793650793647</v>
      </c>
    </row>
    <row r="1733" spans="12:12" ht="14.5" x14ac:dyDescent="0.35">
      <c r="L1733">
        <v>111.74603174603175</v>
      </c>
    </row>
    <row r="1734" spans="12:12" ht="14.5" x14ac:dyDescent="0.35">
      <c r="L1734">
        <v>14.841269841269838</v>
      </c>
    </row>
    <row r="1735" spans="12:12" ht="14.5" x14ac:dyDescent="0.35">
      <c r="L1735">
        <v>20.952380952380949</v>
      </c>
    </row>
    <row r="1736" spans="12:12" ht="14.5" x14ac:dyDescent="0.35">
      <c r="L1736">
        <v>85.555555555555557</v>
      </c>
    </row>
    <row r="1737" spans="12:12" ht="14.5" x14ac:dyDescent="0.35">
      <c r="L1737">
        <v>10.476190476190474</v>
      </c>
    </row>
    <row r="1738" spans="12:12" ht="14.5" x14ac:dyDescent="0.35">
      <c r="L1738">
        <v>34.920634920634924</v>
      </c>
    </row>
    <row r="1739" spans="12:12" ht="14.5" x14ac:dyDescent="0.35">
      <c r="L1739">
        <v>13.968253968253968</v>
      </c>
    </row>
    <row r="1740" spans="12:12" ht="14.5" x14ac:dyDescent="0.35">
      <c r="L1740">
        <v>584.43476007848483</v>
      </c>
    </row>
    <row r="1741" spans="12:12" ht="14.5" x14ac:dyDescent="0.35">
      <c r="L1741">
        <v>11.349206349206348</v>
      </c>
    </row>
    <row r="1742" spans="12:12" ht="14.5" x14ac:dyDescent="0.35">
      <c r="L1742">
        <v>768.25396825396831</v>
      </c>
    </row>
    <row r="1743" spans="12:12" ht="14.5" x14ac:dyDescent="0.35">
      <c r="L1743">
        <v>1.746031746031746</v>
      </c>
    </row>
    <row r="1744" spans="12:12" ht="14.5" x14ac:dyDescent="0.35">
      <c r="L1744">
        <v>474.92063492063471</v>
      </c>
    </row>
    <row r="1745" spans="12:12" ht="14.5" x14ac:dyDescent="0.35">
      <c r="L1745">
        <v>62.857142857142847</v>
      </c>
    </row>
    <row r="1746" spans="12:12" ht="14.5" x14ac:dyDescent="0.35">
      <c r="L1746">
        <v>34.920634920634917</v>
      </c>
    </row>
    <row r="1747" spans="12:12" ht="14.5" x14ac:dyDescent="0.35">
      <c r="L1747">
        <v>20.952380952380949</v>
      </c>
    </row>
    <row r="1748" spans="12:12" ht="14.5" x14ac:dyDescent="0.35">
      <c r="L1748">
        <v>8.7301587301587293</v>
      </c>
    </row>
    <row r="1749" spans="12:12" ht="14.5" x14ac:dyDescent="0.35">
      <c r="L1749">
        <v>3.4920634920634921</v>
      </c>
    </row>
    <row r="1750" spans="12:12" ht="14.5" x14ac:dyDescent="0.35">
      <c r="L1750">
        <v>6.9841269841269842</v>
      </c>
    </row>
    <row r="1751" spans="12:12" ht="14.5" x14ac:dyDescent="0.35">
      <c r="L1751">
        <v>6.9841269841269842</v>
      </c>
    </row>
    <row r="1752" spans="12:12" ht="14.5" x14ac:dyDescent="0.35">
      <c r="L1752">
        <v>6.9841269841269842</v>
      </c>
    </row>
  </sheetData>
  <pageMargins left="0.7" right="0.7" top="0.75" bottom="0.75" header="0.3" footer="0.3"/>
  <drawing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DCEF14D8-F423-4204-BEAF-A8DF144BCD6B}">
          <x14:formula1>
            <xm:f>'3.1 Electricity mix'!$B$5:$B$144</xm:f>
          </x14:formula1>
          <xm:sqref>F29:F38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E2E5-1BC2-4E2C-846B-034E53186DC2}">
  <sheetPr>
    <tabColor theme="5" tint="0.79998168889431442"/>
  </sheetPr>
  <dimension ref="A2:K36"/>
  <sheetViews>
    <sheetView showGridLines="0" zoomScale="70" zoomScaleNormal="70" workbookViewId="0">
      <selection activeCell="D11" sqref="D11:D13"/>
    </sheetView>
  </sheetViews>
  <sheetFormatPr baseColWidth="10" defaultColWidth="8.81640625" defaultRowHeight="14.5" x14ac:dyDescent="0.35"/>
  <cols>
    <col min="1" max="1" width="33.1796875" style="4" customWidth="1"/>
    <col min="2" max="2" width="38.90625" style="4" customWidth="1"/>
    <col min="3" max="3" width="29.54296875" style="4" customWidth="1"/>
    <col min="4" max="4" width="27.26953125" style="4" customWidth="1"/>
    <col min="5" max="5" width="41" style="4" customWidth="1"/>
    <col min="6" max="6" width="22.453125" style="4" customWidth="1"/>
    <col min="7" max="7" width="26.453125" style="4" customWidth="1"/>
    <col min="8" max="8" width="26" style="4" customWidth="1"/>
    <col min="9" max="9" width="26.54296875" style="4" customWidth="1"/>
    <col min="10" max="16384" width="8.81640625" style="4"/>
  </cols>
  <sheetData>
    <row r="2" spans="1:11" ht="15.5" x14ac:dyDescent="0.35">
      <c r="A2" s="147" t="s">
        <v>517</v>
      </c>
      <c r="B2"/>
    </row>
    <row r="3" spans="1:11" ht="15.5" x14ac:dyDescent="0.35">
      <c r="A3"/>
      <c r="B3" s="70" t="s">
        <v>518</v>
      </c>
    </row>
    <row r="4" spans="1:11" ht="29" x14ac:dyDescent="0.35">
      <c r="A4"/>
      <c r="B4" s="176" t="s">
        <v>720</v>
      </c>
    </row>
    <row r="5" spans="1:11" ht="29" x14ac:dyDescent="0.35">
      <c r="A5"/>
      <c r="B5" s="178" t="s">
        <v>721</v>
      </c>
    </row>
    <row r="6" spans="1:11" ht="29" x14ac:dyDescent="0.35">
      <c r="A6"/>
      <c r="B6" s="180" t="s">
        <v>722</v>
      </c>
    </row>
    <row r="7" spans="1:11" x14ac:dyDescent="0.35">
      <c r="B7" s="64" t="s">
        <v>522</v>
      </c>
    </row>
    <row r="9" spans="1:11" ht="21" x14ac:dyDescent="0.35">
      <c r="A9" s="31" t="s">
        <v>537</v>
      </c>
    </row>
    <row r="10" spans="1:11" s="3" customFormat="1" x14ac:dyDescent="0.35">
      <c r="B10" s="29" t="s">
        <v>592</v>
      </c>
      <c r="C10" s="29" t="s">
        <v>648</v>
      </c>
      <c r="D10" s="29" t="s">
        <v>568</v>
      </c>
    </row>
    <row r="11" spans="1:11" ht="29" x14ac:dyDescent="0.35">
      <c r="B11" s="76" t="s">
        <v>541</v>
      </c>
      <c r="C11" s="34"/>
      <c r="D11" s="51" t="s">
        <v>248</v>
      </c>
      <c r="F11" s="155"/>
    </row>
    <row r="12" spans="1:11" ht="29" x14ac:dyDescent="0.35">
      <c r="B12" s="76" t="s">
        <v>543</v>
      </c>
      <c r="C12" s="34"/>
      <c r="D12" s="51" t="s">
        <v>199</v>
      </c>
      <c r="F12" s="155"/>
    </row>
    <row r="13" spans="1:11" ht="31" customHeight="1" x14ac:dyDescent="0.35">
      <c r="B13" s="76" t="s">
        <v>546</v>
      </c>
      <c r="C13" s="34"/>
      <c r="D13" s="51" t="s">
        <v>425</v>
      </c>
      <c r="F13" s="155"/>
    </row>
    <row r="14" spans="1:11" ht="15" customHeight="1" x14ac:dyDescent="0.35">
      <c r="K14" s="155"/>
    </row>
    <row r="15" spans="1:11" s="3" customFormat="1" ht="15" customHeight="1" x14ac:dyDescent="0.35">
      <c r="B15" s="4"/>
      <c r="C15" s="4"/>
      <c r="D15" s="4"/>
      <c r="E15" s="4"/>
      <c r="F15" s="4"/>
      <c r="G15" s="4"/>
      <c r="H15" s="4"/>
      <c r="I15" s="4"/>
    </row>
    <row r="16" spans="1:11" ht="15" customHeight="1" x14ac:dyDescent="0.35">
      <c r="A16" s="31" t="s">
        <v>497</v>
      </c>
      <c r="K16" s="155"/>
    </row>
    <row r="17" spans="1:11" ht="15" customHeight="1" x14ac:dyDescent="0.35">
      <c r="B17" s="17" t="s">
        <v>592</v>
      </c>
      <c r="C17" s="29" t="s">
        <v>648</v>
      </c>
      <c r="D17" s="29" t="s">
        <v>568</v>
      </c>
      <c r="G17" s="155"/>
    </row>
    <row r="18" spans="1:11" ht="29" x14ac:dyDescent="0.35">
      <c r="B18" s="77" t="s">
        <v>550</v>
      </c>
      <c r="C18" s="157"/>
      <c r="D18" s="158" t="s">
        <v>248</v>
      </c>
      <c r="G18" s="155"/>
    </row>
    <row r="19" spans="1:11" ht="15" customHeight="1" x14ac:dyDescent="0.35">
      <c r="K19" s="155"/>
    </row>
    <row r="20" spans="1:11" ht="15" customHeight="1" x14ac:dyDescent="0.35">
      <c r="K20" s="155"/>
    </row>
    <row r="21" spans="1:11" ht="21" x14ac:dyDescent="0.35">
      <c r="A21" s="31" t="s">
        <v>498</v>
      </c>
    </row>
    <row r="22" spans="1:11" x14ac:dyDescent="0.35">
      <c r="B22" s="17" t="s">
        <v>592</v>
      </c>
      <c r="C22" s="29" t="s">
        <v>648</v>
      </c>
      <c r="D22" s="29" t="s">
        <v>568</v>
      </c>
    </row>
    <row r="23" spans="1:11" ht="29" x14ac:dyDescent="0.35">
      <c r="B23" s="77" t="s">
        <v>551</v>
      </c>
      <c r="C23" s="157"/>
      <c r="D23" s="158" t="s">
        <v>248</v>
      </c>
    </row>
    <row r="31" spans="1:11" x14ac:dyDescent="0.35">
      <c r="J31" s="155"/>
    </row>
    <row r="36" spans="10:10" x14ac:dyDescent="0.35">
      <c r="J36" s="155"/>
    </row>
  </sheetData>
  <pageMargins left="0.7" right="0.7" top="0.75" bottom="0.75" header="0.3" footer="0.3"/>
  <pageSetup paperSize="9" orientation="portrait" r:id="rId1"/>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4208D-D1C5-4818-8BE3-BE4BB9671E1A}">
  <sheetPr>
    <tabColor theme="5" tint="0.79998168889431442"/>
  </sheetPr>
  <dimension ref="A2:D15"/>
  <sheetViews>
    <sheetView zoomScale="98" zoomScaleNormal="98" workbookViewId="0">
      <selection activeCell="B2" sqref="B2"/>
    </sheetView>
  </sheetViews>
  <sheetFormatPr baseColWidth="10" defaultColWidth="8.81640625" defaultRowHeight="14.5" x14ac:dyDescent="0.35"/>
  <cols>
    <col min="1" max="1" width="32" style="4" customWidth="1"/>
    <col min="2" max="2" width="38.90625" style="4" customWidth="1"/>
    <col min="3" max="3" width="19.54296875" style="4" bestFit="1" customWidth="1"/>
    <col min="4" max="4" width="20.1796875" style="4" bestFit="1" customWidth="1"/>
    <col min="5" max="5" width="20.7265625" style="4" customWidth="1"/>
    <col min="6" max="6" width="22.453125" style="4" customWidth="1"/>
    <col min="7" max="8" width="26.453125" style="4" customWidth="1"/>
    <col min="9" max="9" width="32.54296875" style="4" customWidth="1"/>
    <col min="10" max="16384" width="8.81640625" style="4"/>
  </cols>
  <sheetData>
    <row r="2" spans="1:4" ht="15.5" x14ac:dyDescent="0.35">
      <c r="A2" s="146" t="s">
        <v>517</v>
      </c>
    </row>
    <row r="3" spans="1:4" ht="15.5" x14ac:dyDescent="0.35">
      <c r="B3" s="70" t="s">
        <v>518</v>
      </c>
    </row>
    <row r="4" spans="1:4" ht="29" x14ac:dyDescent="0.35">
      <c r="B4" s="176" t="s">
        <v>720</v>
      </c>
    </row>
    <row r="5" spans="1:4" ht="29" x14ac:dyDescent="0.35">
      <c r="B5" s="178" t="s">
        <v>721</v>
      </c>
    </row>
    <row r="6" spans="1:4" ht="29" x14ac:dyDescent="0.35">
      <c r="B6" s="180" t="s">
        <v>722</v>
      </c>
    </row>
    <row r="7" spans="1:4" x14ac:dyDescent="0.35">
      <c r="B7" s="64" t="s">
        <v>522</v>
      </c>
    </row>
    <row r="10" spans="1:4" ht="21" x14ac:dyDescent="0.35">
      <c r="A10" s="31" t="s">
        <v>554</v>
      </c>
    </row>
    <row r="12" spans="1:4" s="3" customFormat="1" x14ac:dyDescent="0.35">
      <c r="B12" s="29" t="s">
        <v>592</v>
      </c>
      <c r="C12" s="29" t="s">
        <v>648</v>
      </c>
      <c r="D12" s="29" t="s">
        <v>568</v>
      </c>
    </row>
    <row r="13" spans="1:4" x14ac:dyDescent="0.35">
      <c r="B13" s="76" t="s">
        <v>500</v>
      </c>
      <c r="C13" s="34"/>
      <c r="D13" s="51" t="s">
        <v>330</v>
      </c>
    </row>
    <row r="14" spans="1:4" x14ac:dyDescent="0.35">
      <c r="B14" s="76" t="s">
        <v>501</v>
      </c>
      <c r="C14" s="34"/>
      <c r="D14" s="51" t="s">
        <v>288</v>
      </c>
    </row>
    <row r="15" spans="1:4" x14ac:dyDescent="0.35">
      <c r="B15" s="76" t="s">
        <v>502</v>
      </c>
      <c r="C15" s="34"/>
      <c r="D15" s="51" t="s">
        <v>172</v>
      </c>
    </row>
  </sheetData>
  <pageMargins left="0.7" right="0.7" top="0.75" bottom="0.75" header="0.3" footer="0.3"/>
  <pageSetup paperSize="9" orientation="portrait" r:id="rId1"/>
  <drawing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08AFE-37AE-4197-BDBB-3D7AA58F2293}">
  <sheetPr>
    <tabColor theme="5" tint="0.79998168889431442"/>
  </sheetPr>
  <dimension ref="A2:D14"/>
  <sheetViews>
    <sheetView zoomScale="70" zoomScaleNormal="70" workbookViewId="0">
      <selection activeCell="B13" sqref="B13:B14"/>
    </sheetView>
  </sheetViews>
  <sheetFormatPr baseColWidth="10" defaultColWidth="11.453125" defaultRowHeight="14.5" x14ac:dyDescent="0.35"/>
  <cols>
    <col min="1" max="1" width="89.26953125" customWidth="1"/>
    <col min="2" max="2" width="38.90625" customWidth="1"/>
    <col min="3" max="3" width="25.54296875" customWidth="1"/>
    <col min="4" max="4" width="21.453125" customWidth="1"/>
    <col min="5" max="5" width="11.1796875" customWidth="1"/>
    <col min="6" max="6" width="16" customWidth="1"/>
    <col min="7" max="7" width="33.1796875" customWidth="1"/>
    <col min="8" max="8" width="26" customWidth="1"/>
    <col min="9" max="9" width="26.26953125" customWidth="1"/>
  </cols>
  <sheetData>
    <row r="2" spans="1:4" ht="15.5" x14ac:dyDescent="0.35">
      <c r="A2" s="147" t="s">
        <v>517</v>
      </c>
    </row>
    <row r="3" spans="1:4" ht="15.5" x14ac:dyDescent="0.35">
      <c r="B3" s="68" t="s">
        <v>518</v>
      </c>
    </row>
    <row r="4" spans="1:4" ht="29" x14ac:dyDescent="0.35">
      <c r="B4" s="175" t="s">
        <v>720</v>
      </c>
    </row>
    <row r="5" spans="1:4" ht="29" x14ac:dyDescent="0.35">
      <c r="B5" s="177" t="s">
        <v>721</v>
      </c>
    </row>
    <row r="6" spans="1:4" ht="29" x14ac:dyDescent="0.35">
      <c r="B6" s="164" t="s">
        <v>722</v>
      </c>
    </row>
    <row r="7" spans="1:4" x14ac:dyDescent="0.35">
      <c r="B7" s="62" t="s">
        <v>522</v>
      </c>
    </row>
    <row r="11" spans="1:4" ht="29.5" customHeight="1" x14ac:dyDescent="0.35">
      <c r="A11" s="31" t="s">
        <v>556</v>
      </c>
    </row>
    <row r="12" spans="1:4" x14ac:dyDescent="0.35">
      <c r="B12" s="29" t="s">
        <v>592</v>
      </c>
      <c r="C12" s="29" t="s">
        <v>648</v>
      </c>
      <c r="D12" s="29" t="s">
        <v>568</v>
      </c>
    </row>
    <row r="13" spans="1:4" x14ac:dyDescent="0.35">
      <c r="B13" s="76" t="s">
        <v>613</v>
      </c>
      <c r="C13" s="34"/>
      <c r="D13" s="51" t="s">
        <v>425</v>
      </c>
    </row>
    <row r="14" spans="1:4" x14ac:dyDescent="0.35">
      <c r="B14" s="76" t="s">
        <v>611</v>
      </c>
      <c r="C14" s="34"/>
      <c r="D14" s="51" t="s">
        <v>425</v>
      </c>
    </row>
  </sheetData>
  <pageMargins left="0.7" right="0.7" top="0.75" bottom="0.75" header="0.3" footer="0.3"/>
  <drawing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71AB1E-CB6E-4E93-A7BD-5CC2D5DE93D7}">
  <sheetPr>
    <tabColor theme="5" tint="0.79998168889431442"/>
  </sheetPr>
  <dimension ref="A2:I174"/>
  <sheetViews>
    <sheetView topLeftCell="A69" zoomScale="40" zoomScaleNormal="40" workbookViewId="0">
      <selection activeCell="A110" sqref="A110:XFD111"/>
    </sheetView>
  </sheetViews>
  <sheetFormatPr baseColWidth="10" defaultColWidth="8.81640625" defaultRowHeight="14.5" x14ac:dyDescent="0.35"/>
  <cols>
    <col min="1" max="1" width="72.54296875" style="1" customWidth="1"/>
    <col min="2" max="2" width="38.90625" style="1" customWidth="1"/>
    <col min="3" max="3" width="70.81640625" style="1" customWidth="1"/>
    <col min="4" max="4" width="58.1796875" style="1" customWidth="1"/>
    <col min="5" max="5" width="60.54296875" style="1" customWidth="1"/>
    <col min="6" max="6" width="50.453125" style="1" customWidth="1"/>
    <col min="7" max="7" width="30.1796875" style="1" customWidth="1"/>
    <col min="8" max="8" width="31.54296875" style="1" customWidth="1"/>
    <col min="9" max="9" width="26.1796875" style="1" customWidth="1"/>
    <col min="10" max="10" width="25.1796875" style="1" customWidth="1"/>
    <col min="11" max="16384" width="8.81640625" style="1"/>
  </cols>
  <sheetData>
    <row r="2" spans="1:8" ht="15.5" x14ac:dyDescent="0.35">
      <c r="A2" s="148" t="s">
        <v>517</v>
      </c>
    </row>
    <row r="3" spans="1:8" ht="15.5" x14ac:dyDescent="0.35">
      <c r="B3" s="69" t="s">
        <v>518</v>
      </c>
    </row>
    <row r="4" spans="1:8" ht="29" x14ac:dyDescent="0.35">
      <c r="B4" s="176" t="s">
        <v>720</v>
      </c>
    </row>
    <row r="5" spans="1:8" ht="29" x14ac:dyDescent="0.35">
      <c r="B5" s="178" t="s">
        <v>721</v>
      </c>
    </row>
    <row r="6" spans="1:8" ht="29" x14ac:dyDescent="0.35">
      <c r="B6" s="180" t="s">
        <v>722</v>
      </c>
    </row>
    <row r="7" spans="1:8" x14ac:dyDescent="0.35">
      <c r="B7" s="63" t="s">
        <v>522</v>
      </c>
    </row>
    <row r="10" spans="1:8" ht="15.5" x14ac:dyDescent="0.35">
      <c r="A10" s="148" t="s">
        <v>651</v>
      </c>
    </row>
    <row r="11" spans="1:8" ht="15.5" x14ac:dyDescent="0.35">
      <c r="B11" s="69" t="s">
        <v>652</v>
      </c>
      <c r="C11" s="69" t="s">
        <v>653</v>
      </c>
      <c r="D11" s="69" t="s">
        <v>654</v>
      </c>
      <c r="F11" s="119" t="s">
        <v>655</v>
      </c>
      <c r="G11" s="119" t="s">
        <v>656</v>
      </c>
      <c r="H11" s="119" t="s">
        <v>657</v>
      </c>
    </row>
    <row r="12" spans="1:8" x14ac:dyDescent="0.35">
      <c r="B12" s="118" t="s">
        <v>31</v>
      </c>
      <c r="C12" s="118" t="str" cm="1">
        <f t="array" ref="C12">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 ; </v>
      </c>
      <c r="D12" s="118" t="str" cm="1">
        <f t="array" ref="D12">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 ; </v>
      </c>
      <c r="F12" s="1" t="s">
        <v>658</v>
      </c>
      <c r="G12" s="1">
        <f>COUNTA(_xlfn.UNIQUE(Mapping_Solutions_On_Premise[NIST Control]))</f>
        <v>70</v>
      </c>
      <c r="H12" s="1" t="str">
        <f t="shared" ref="H12:H13" si="0">IF(G12&lt;70,"You should have 70 unique control","You have all controls")</f>
        <v>You have all controls</v>
      </c>
    </row>
    <row r="13" spans="1:8" x14ac:dyDescent="0.35">
      <c r="B13" s="118" t="s">
        <v>40</v>
      </c>
      <c r="C13" s="118" t="str" cm="1">
        <f t="array" ref="C13">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ASSET_01 ; </v>
      </c>
      <c r="D13" s="118" t="str" cm="1">
        <f t="array" ref="D13">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 ; </v>
      </c>
      <c r="F13" s="1" t="s">
        <v>659</v>
      </c>
      <c r="G13" s="1">
        <f>COUNTA(_xlfn.UNIQUE(Mapping_Solutions_Cloud[NIST Control]))</f>
        <v>70</v>
      </c>
      <c r="H13" s="1" t="str">
        <f t="shared" si="0"/>
        <v>You have all controls</v>
      </c>
    </row>
    <row r="14" spans="1:8" x14ac:dyDescent="0.35">
      <c r="B14" s="118" t="s">
        <v>60</v>
      </c>
      <c r="C14" s="118" t="str" cm="1">
        <f t="array" ref="C14">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CLOUD_04 ; </v>
      </c>
      <c r="D14" s="118" t="str" cm="1">
        <f t="array" ref="D14">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CLOUD_04 ; </v>
      </c>
    </row>
    <row r="15" spans="1:8" x14ac:dyDescent="0.35">
      <c r="B15" s="118" t="s">
        <v>85</v>
      </c>
      <c r="C15" s="118" t="str" cm="1">
        <f t="array" ref="C15">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DATA_01 ; DATA_02 ; DATA_03 ; DATA_04 ; DATA_05 ; DATA_06 ; DATA_07 ; DATA_08 ; DATA_09 ; </v>
      </c>
      <c r="D15" s="118" t="str" cm="1">
        <f t="array" ref="D15">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DATA_01 ; DATA_02 ; DATA_03 ; DATA_04 ; DATA_05 ; DATA_06 ; DATA_07 ; DATA_08 ; DATA_09 ; </v>
      </c>
    </row>
    <row r="16" spans="1:8" x14ac:dyDescent="0.35">
      <c r="B16" s="118" t="s">
        <v>137</v>
      </c>
      <c r="C16" s="118" t="str" cm="1">
        <f t="array" ref="C16">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DET_01 ; DET_02 ; DET_03 ; DET_04 ; DET_05 ; DET_06 ; DET_07 ; DET_08 ; </v>
      </c>
      <c r="D16" s="118" t="str" cm="1">
        <f t="array" ref="D16">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DET_01 ; DET_02 ; DET_03 ; DET_04 ; DET_05 ; DET_06 ; DET_07 ; DET_08 ; </v>
      </c>
    </row>
    <row r="17" spans="1:9" x14ac:dyDescent="0.35">
      <c r="B17" s="118" t="s">
        <v>184</v>
      </c>
      <c r="C17" s="118" t="str" cm="1">
        <f t="array" ref="C17">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ENDPT_01 ; ENDPT_02 ; ENDPT_03 ; ENDPT_04 ; ENDPT_05 ; ENDPT_06 ; ENDPT_07 ; ENDPT_08 ; </v>
      </c>
      <c r="D17" s="118" t="str" cm="1">
        <f t="array" ref="D17">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ENDPT_01 ; ENDPT_02 ; ENDPT_03 ; ENDPT_04 ; ENDPT_05 ; ENDPT_06 ; ENDPT_07 ; ENDPT_08 ; </v>
      </c>
    </row>
    <row r="18" spans="1:9" x14ac:dyDescent="0.35">
      <c r="B18" s="118" t="s">
        <v>231</v>
      </c>
      <c r="C18" s="118" t="str" cm="1">
        <f t="array" ref="C18">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GOV_01 ; GOV_02 ; GOV_03 ; </v>
      </c>
      <c r="D18" s="118" t="str" cm="1">
        <f t="array" ref="D18">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GOV_01 ; GOV_02 ; GOV_03 ; </v>
      </c>
    </row>
    <row r="19" spans="1:9" x14ac:dyDescent="0.35">
      <c r="B19" s="118" t="s">
        <v>250</v>
      </c>
      <c r="C19" s="118" t="str" cm="1">
        <f t="array" ref="C19">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IAM_01 ; IAM_02 ; </v>
      </c>
      <c r="D19" s="118" t="str" cm="1">
        <f t="array" ref="D19">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IAM_01 ; IAM_02 ; </v>
      </c>
    </row>
    <row r="20" spans="1:9" x14ac:dyDescent="0.35">
      <c r="B20" s="118" t="s">
        <v>263</v>
      </c>
      <c r="C20" s="118" t="str" cm="1">
        <f t="array" ref="C20">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INC_01 ; INC_02 ; INC_03 ; </v>
      </c>
      <c r="D20" s="118" t="str" cm="1">
        <f t="array" ref="D20">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INC_01 ; INC_02 ; INC_03 ; </v>
      </c>
    </row>
    <row r="21" spans="1:9" x14ac:dyDescent="0.35">
      <c r="B21" s="118" t="s">
        <v>283</v>
      </c>
      <c r="C21" s="118" t="str" cm="1">
        <f t="array" ref="C21">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NTW_01 ; NTW_02 ; NTW_03 ; NTW_04 ; NTW_05 ; NTW_06 ; NTW_07 ; NTW_08 ; NTW_09 ; NTW_10 ; NTW_11 ; NTW_12 ; </v>
      </c>
      <c r="D21" s="118" t="str" cm="1">
        <f t="array" ref="D21">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NTW_01 ; NTW_02 ; NTW_03 ; NTW_04 ; NTW_05 ; NTW_06 ; NTW_07 ; NTW_08 ; NTW_09 ; NTW_10 ; NTW_11 ; NTW_12 ; </v>
      </c>
    </row>
    <row r="22" spans="1:9" x14ac:dyDescent="0.35">
      <c r="B22" s="118" t="s">
        <v>354</v>
      </c>
      <c r="C22" s="118" t="str" cm="1">
        <f t="array" ref="C22">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OPS_01 ; OPS_02 ; OPS_03 ; OPS_04 ; OPS_05 ; OPS_06 ; OPS_07 ; OPS_08 ; OPS_09 ; OPS_10 ; OPS_11 ; </v>
      </c>
      <c r="D22" s="118" t="str" cm="1">
        <f t="array" ref="D22">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OPS_01 ; OPS_02 ; OPS_03 ; OPS_04 ; OPS_05 ; OPS_06 ; OPS_07 ; OPS_08 ; OPS_09 ; OPS_10 ; OPS_11 ; </v>
      </c>
    </row>
    <row r="23" spans="1:9" x14ac:dyDescent="0.35">
      <c r="B23" s="118" t="s">
        <v>419</v>
      </c>
      <c r="C23" s="118" t="str" cm="1">
        <f t="array" ref="C23">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RES_01 ; </v>
      </c>
      <c r="D23" s="118" t="str" cm="1">
        <f t="array" ref="D23">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RES_01 ; </v>
      </c>
    </row>
    <row r="24" spans="1:9" x14ac:dyDescent="0.35">
      <c r="B24" s="118" t="s">
        <v>427</v>
      </c>
      <c r="C24" s="118" t="str" cm="1">
        <f t="array" ref="C24">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RISK_01 ; RISK_02 ; RISK_03 ; RISK_04 ; </v>
      </c>
      <c r="D24" s="118" t="str" cm="1">
        <f t="array" ref="D24">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RISK_01 ; RISK_02 ; RISK_03 ; RISK_04 ; </v>
      </c>
    </row>
    <row r="25" spans="1:9" x14ac:dyDescent="0.35">
      <c r="B25" s="118" t="s">
        <v>452</v>
      </c>
      <c r="C25" s="118" t="str" cm="1">
        <f t="array" ref="C25">_xlfn.CONCAT(
_xlfn._xlws.FILTER(Mapping_Solutions_On_Premise[NIST Control],
(LEFT(Mapping_Solutions_On_Premise[NIST Control],LEN(Mapping_Solutions_On_Premise[NIST Control])-3)=Solutions_Missing_Control_by_TOPIC[[#This Row],[NIST Topic]])*
((Mapping_Solutions_On_Premise[Application ID]="")+(Mapping_Solutions_On_Premise[% of the app contributing to this NIST Control]="")),"")
&amp;" ; ")</f>
        <v xml:space="preserve">TP_01 ; </v>
      </c>
      <c r="D25" s="118" t="str" cm="1">
        <f t="array" ref="D25">_xlfn.CONCAT(
_xlfn._xlws.FILTER(Mapping_Solutions_Cloud[NIST Control],
(LEFT(Mapping_Solutions_Cloud[NIST Control],LEN(Mapping_Solutions_Cloud[NIST Control])-3)=Solutions_Missing_Control_by_TOPIC[[#This Row],[NIST Topic]])*
((Mapping_Solutions_Cloud[Application ID]="")+(Mapping_Solutions_Cloud[% of the app contributing to this NIST Control]="")),"")
&amp;" ; ")</f>
        <v xml:space="preserve">TP_01 ; </v>
      </c>
    </row>
    <row r="28" spans="1:9" ht="15.5" x14ac:dyDescent="0.35">
      <c r="A28" s="33" t="s">
        <v>660</v>
      </c>
    </row>
    <row r="29" spans="1:9" ht="29" x14ac:dyDescent="0.35">
      <c r="B29" s="23" t="s">
        <v>568</v>
      </c>
      <c r="C29" s="23" t="s">
        <v>661</v>
      </c>
      <c r="D29" s="23" t="s">
        <v>662</v>
      </c>
      <c r="E29" s="23" t="s">
        <v>663</v>
      </c>
      <c r="F29" s="23" t="s">
        <v>664</v>
      </c>
      <c r="G29" s="23" t="s">
        <v>665</v>
      </c>
      <c r="H29" s="23" t="s">
        <v>648</v>
      </c>
      <c r="I29" s="23" t="s">
        <v>666</v>
      </c>
    </row>
    <row r="30" spans="1:9" x14ac:dyDescent="0.35">
      <c r="B30" s="87" t="s">
        <v>38</v>
      </c>
      <c r="C30" s="87" t="str">
        <f>_xlfn.XLOOKUP(Mapping_Solutions_On_Premise[[#This Row],[NIST Control]],Method_NIST_Referential15[Short ID],Method_NIST_Referential15[Simplified requirement])</f>
        <v>Tools are used by application experts for the software development lifecycle (SDLC).</v>
      </c>
      <c r="D30" s="213" t="s">
        <v>620</v>
      </c>
      <c r="E30" s="213" t="s">
        <v>667</v>
      </c>
      <c r="F30" s="142"/>
      <c r="G30" s="214">
        <v>0.05</v>
      </c>
      <c r="H30" s="72"/>
      <c r="I30" s="73"/>
    </row>
    <row r="31" spans="1:9" x14ac:dyDescent="0.35">
      <c r="B31" s="88" t="s">
        <v>45</v>
      </c>
      <c r="C31" s="87" t="str">
        <f>_xlfn.XLOOKUP(Mapping_Solutions_On_Premise[[#This Row],[NIST Control]],Method_NIST_Referential15[Short ID],Method_NIST_Referential15[Simplified requirement])</f>
        <v>Monitoring tools (e.g. Centreon) are used at application level.</v>
      </c>
      <c r="D31" s="213"/>
      <c r="E31" s="213"/>
      <c r="F31" s="142"/>
      <c r="G31" s="215">
        <v>1</v>
      </c>
      <c r="H31" s="72"/>
      <c r="I31" s="73"/>
    </row>
    <row r="32" spans="1:9" x14ac:dyDescent="0.35">
      <c r="B32" s="88" t="s">
        <v>51</v>
      </c>
      <c r="C32" s="87" t="str">
        <f>_xlfn.XLOOKUP(Mapping_Solutions_On_Premise[[#This Row],[NIST Control]],Method_NIST_Referential15[Short ID],Method_NIST_Referential15[Simplified requirement])</f>
        <v>Obsolete assets are blocked, replaced or protected.</v>
      </c>
      <c r="D32" s="213" t="s">
        <v>668</v>
      </c>
      <c r="E32" s="213"/>
      <c r="F32" s="142"/>
      <c r="G32" s="215">
        <v>1</v>
      </c>
      <c r="H32" s="72"/>
      <c r="I32" s="73"/>
    </row>
    <row r="33" spans="2:9" x14ac:dyDescent="0.35">
      <c r="B33" s="88" t="s">
        <v>58</v>
      </c>
      <c r="C33" s="87" t="str">
        <f>_xlfn.XLOOKUP(Mapping_Solutions_On_Premise[[#This Row],[NIST Control]],Method_NIST_Referential15[Short ID],Method_NIST_Referential15[Simplified requirement])</f>
        <v>Assets or hard disks can be destroyed for security reasons when they are removed from the production environment.</v>
      </c>
      <c r="D33" s="213" t="s">
        <v>669</v>
      </c>
      <c r="E33" s="213" t="s">
        <v>670</v>
      </c>
      <c r="F33" s="142"/>
      <c r="G33" s="215">
        <v>1</v>
      </c>
      <c r="H33" s="72"/>
      <c r="I33" s="73"/>
    </row>
    <row r="34" spans="2:9" x14ac:dyDescent="0.35">
      <c r="B34" s="89" t="s">
        <v>65</v>
      </c>
      <c r="C34" s="87" t="str">
        <f>_xlfn.XLOOKUP(Mapping_Solutions_On_Premise[[#This Row],[NIST Control]],Method_NIST_Referential15[Short ID],Method_NIST_Referential15[Simplified requirement])</f>
        <v>Redundancy options in data centres located in different regions are put in place.</v>
      </c>
      <c r="D34" s="213" t="s">
        <v>671</v>
      </c>
      <c r="E34" s="213"/>
      <c r="F34" s="142"/>
      <c r="G34" s="215">
        <v>0.2</v>
      </c>
      <c r="H34" s="72"/>
      <c r="I34" s="73"/>
    </row>
    <row r="35" spans="2:9" x14ac:dyDescent="0.35">
      <c r="B35" s="88" t="s">
        <v>71</v>
      </c>
      <c r="C35" s="87" t="str">
        <f>_xlfn.XLOOKUP(Mapping_Solutions_On_Premise[[#This Row],[NIST Control]],Method_NIST_Referential15[Short ID],Method_NIST_Referential15[Simplified requirement])</f>
        <v>Backup options are put in place</v>
      </c>
      <c r="D35" s="213" t="s">
        <v>672</v>
      </c>
      <c r="E35" s="213"/>
      <c r="F35" s="142"/>
      <c r="G35" s="215">
        <v>0.3</v>
      </c>
      <c r="H35" s="109"/>
      <c r="I35" s="110"/>
    </row>
    <row r="36" spans="2:9" x14ac:dyDescent="0.35">
      <c r="B36" s="88" t="s">
        <v>77</v>
      </c>
      <c r="C36" s="87" t="str">
        <f>_xlfn.XLOOKUP(Mapping_Solutions_On_Premise[[#This Row],[NIST Control]],Method_NIST_Referential15[Short ID],Method_NIST_Referential15[Simplified requirement])</f>
        <v>Bastions are used to access cloud consoles</v>
      </c>
      <c r="D36" s="213" t="s">
        <v>673</v>
      </c>
      <c r="E36" s="213"/>
      <c r="F36" s="142"/>
      <c r="G36" s="215">
        <v>1</v>
      </c>
      <c r="H36" s="109"/>
      <c r="I36" s="110"/>
    </row>
    <row r="37" spans="2:9" x14ac:dyDescent="0.35">
      <c r="B37" s="88" t="s">
        <v>83</v>
      </c>
      <c r="C37" s="87" t="str">
        <f>_xlfn.XLOOKUP(Mapping_Solutions_On_Premise[[#This Row],[NIST Control]],Method_NIST_Referential15[Short ID],Method_NIST_Referential15[Simplified requirement])</f>
        <v>A security model based on Zero-Trust is used</v>
      </c>
      <c r="D37" s="213"/>
      <c r="E37" s="213" t="s">
        <v>674</v>
      </c>
      <c r="F37" s="74"/>
      <c r="G37" s="215"/>
      <c r="H37" s="109"/>
      <c r="I37" s="110"/>
    </row>
    <row r="38" spans="2:9" x14ac:dyDescent="0.35">
      <c r="B38" s="88" t="s">
        <v>91</v>
      </c>
      <c r="C38" s="87" t="str">
        <f>_xlfn.XLOOKUP(Mapping_Solutions_On_Premise[[#This Row],[NIST Control]],Method_NIST_Referential15[Short ID],Method_NIST_Referential15[Simplified requirement])</f>
        <v>Data classification and mapping tools are used</v>
      </c>
      <c r="D38" s="38"/>
      <c r="E38" s="38"/>
      <c r="F38" s="74"/>
      <c r="G38" s="39"/>
      <c r="H38" s="109"/>
      <c r="I38" s="110"/>
    </row>
    <row r="39" spans="2:9" x14ac:dyDescent="0.35">
      <c r="B39" s="88" t="s">
        <v>96</v>
      </c>
      <c r="C39" s="87" t="str">
        <f>_xlfn.XLOOKUP(Mapping_Solutions_On_Premise[[#This Row],[NIST Control]],Method_NIST_Referential15[Short ID],Method_NIST_Referential15[Simplified requirement])</f>
        <v>A personal data register is maintained and monitored</v>
      </c>
      <c r="D39" s="38"/>
      <c r="E39" s="38"/>
      <c r="F39" s="74"/>
      <c r="G39" s="39"/>
      <c r="H39" s="109"/>
      <c r="I39" s="110"/>
    </row>
    <row r="40" spans="2:9" x14ac:dyDescent="0.35">
      <c r="B40" s="88" t="s">
        <v>102</v>
      </c>
      <c r="C40" s="87" t="str">
        <f>_xlfn.XLOOKUP(Mapping_Solutions_On_Premise[[#This Row],[NIST Control]],Method_NIST_Referential15[Short ID],Method_NIST_Referential15[Simplified requirement])</f>
        <v>A digital risk management solution (DRM solution: Varonis, AIP) is used to detect data leaks on the Internet</v>
      </c>
      <c r="D40" s="38"/>
      <c r="E40" s="38"/>
      <c r="F40" s="74"/>
      <c r="G40" s="39"/>
      <c r="H40" s="109"/>
      <c r="I40" s="110"/>
    </row>
    <row r="41" spans="2:9" x14ac:dyDescent="0.35">
      <c r="B41" s="88" t="s">
        <v>108</v>
      </c>
      <c r="C41" s="87" t="str">
        <f>_xlfn.XLOOKUP(Mapping_Solutions_On_Premise[[#This Row],[NIST Control]],Method_NIST_Referential15[Short ID],Method_NIST_Referential15[Simplified requirement])</f>
        <v>Sensitive data in transit is secured (via a DLP solution, SIEM rules, a secure exchange solution)</v>
      </c>
      <c r="D41" s="38"/>
      <c r="E41" s="38"/>
      <c r="F41" s="74"/>
      <c r="G41" s="39"/>
      <c r="H41" s="109"/>
      <c r="I41" s="110"/>
    </row>
    <row r="42" spans="2:9" x14ac:dyDescent="0.35">
      <c r="B42" s="88" t="s">
        <v>114</v>
      </c>
      <c r="C42" s="87" t="str">
        <f>_xlfn.XLOOKUP(Mapping_Solutions_On_Premise[[#This Row],[NIST Control]],Method_NIST_Referential15[Short ID],Method_NIST_Referential15[Simplified requirement])</f>
        <v>Unstructured data leaks are prevented using DLP solutions on workstations (e.g. Varonis, Symantec)</v>
      </c>
      <c r="D42" s="38"/>
      <c r="E42" s="38"/>
      <c r="F42" s="74"/>
      <c r="G42" s="39"/>
      <c r="H42" s="109"/>
      <c r="I42" s="110"/>
    </row>
    <row r="43" spans="2:9" x14ac:dyDescent="0.35">
      <c r="B43" s="88" t="s">
        <v>120</v>
      </c>
      <c r="C43" s="87" t="str">
        <f>_xlfn.XLOOKUP(Mapping_Solutions_On_Premise[[#This Row],[NIST Control]],Method_NIST_Referential15[Short ID],Method_NIST_Referential15[Simplified requirement])</f>
        <v xml:space="preserve">DLP solutions are deployed on network points to prevent data leaks </v>
      </c>
      <c r="D43" s="38"/>
      <c r="E43" s="38"/>
      <c r="F43" s="74"/>
      <c r="G43" s="39"/>
      <c r="H43" s="109"/>
      <c r="I43" s="110"/>
    </row>
    <row r="44" spans="2:9" x14ac:dyDescent="0.35">
      <c r="B44" s="88" t="s">
        <v>126</v>
      </c>
      <c r="C44" s="87" t="str">
        <f>_xlfn.XLOOKUP(Mapping_Solutions_On_Premise[[#This Row],[NIST Control]],Method_NIST_Referential15[Short ID],Method_NIST_Referential15[Simplified requirement])</f>
        <v>Tools are used to desensitise data</v>
      </c>
      <c r="D44" s="38"/>
      <c r="E44" s="38"/>
      <c r="F44" s="74"/>
      <c r="G44" s="39"/>
      <c r="H44" s="109"/>
      <c r="I44" s="110"/>
    </row>
    <row r="45" spans="2:9" x14ac:dyDescent="0.35">
      <c r="B45" s="88" t="s">
        <v>133</v>
      </c>
      <c r="C45" s="87" t="str">
        <f>_xlfn.XLOOKUP(Mapping_Solutions_On_Premise[[#This Row],[NIST Control]],Method_NIST_Referential15[Short ID],Method_NIST_Referential15[Simplified requirement])</f>
        <v>Automatic monitoring of the Internet to detect data leaks (e.g. CyberAngel)</v>
      </c>
      <c r="D45" s="38"/>
      <c r="E45" s="38"/>
      <c r="F45" s="74"/>
      <c r="G45" s="39"/>
      <c r="H45" s="109"/>
      <c r="I45" s="110"/>
    </row>
    <row r="46" spans="2:9" x14ac:dyDescent="0.35">
      <c r="B46" s="88" t="s">
        <v>135</v>
      </c>
      <c r="C46" s="87" t="str">
        <f>_xlfn.XLOOKUP(Mapping_Solutions_On_Premise[[#This Row],[NIST Control]],Method_NIST_Referential15[Short ID],Method_NIST_Referential15[Simplified requirement])</f>
        <v>Data is encrypted</v>
      </c>
      <c r="D46" s="38"/>
      <c r="E46" s="38"/>
      <c r="F46" s="74"/>
      <c r="G46" s="39"/>
      <c r="H46" s="109"/>
      <c r="I46" s="110"/>
    </row>
    <row r="47" spans="2:9" x14ac:dyDescent="0.35">
      <c r="B47" s="88" t="s">
        <v>142</v>
      </c>
      <c r="C47" s="87" t="str">
        <f>_xlfn.XLOOKUP(Mapping_Solutions_On_Premise[[#This Row],[NIST Control]],Method_NIST_Referential15[Short ID],Method_NIST_Referential15[Simplified requirement])</f>
        <v>Logs of the security systems are kept.</v>
      </c>
      <c r="D47" s="38"/>
      <c r="E47" s="38"/>
      <c r="F47" s="74"/>
      <c r="G47" s="39"/>
      <c r="H47" s="109"/>
      <c r="I47" s="110"/>
    </row>
    <row r="48" spans="2:9" x14ac:dyDescent="0.35">
      <c r="B48" s="88" t="s">
        <v>148</v>
      </c>
      <c r="C48" s="87" t="str">
        <f>_xlfn.XLOOKUP(Mapping_Solutions_On_Premise[[#This Row],[NIST Control]],Method_NIST_Referential15[Short ID],Method_NIST_Referential15[Simplified requirement])</f>
        <v>Logs from network security systems, security solutions, infrastructures and business applications are analysed.</v>
      </c>
      <c r="D48" s="38"/>
      <c r="E48" s="38"/>
      <c r="F48" s="74"/>
      <c r="G48" s="39"/>
      <c r="H48" s="109"/>
      <c r="I48" s="110"/>
    </row>
    <row r="49" spans="2:9" x14ac:dyDescent="0.35">
      <c r="B49" s="88" t="s">
        <v>154</v>
      </c>
      <c r="C49" s="87" t="str">
        <f>_xlfn.XLOOKUP(Mapping_Solutions_On_Premise[[#This Row],[NIST Control]],Method_NIST_Referential15[Short ID],Method_NIST_Referential15[Simplified requirement])</f>
        <v>The logs are centralised in a SIEM (e.g. Splunk, Logpoint) and abnormal events are detected using detection scenarios. Remedial action is then taken.</v>
      </c>
      <c r="D49" s="38"/>
      <c r="E49" s="38"/>
      <c r="F49" s="74"/>
      <c r="G49" s="39"/>
      <c r="H49" s="109"/>
      <c r="I49" s="110"/>
    </row>
    <row r="50" spans="2:9" x14ac:dyDescent="0.35">
      <c r="B50" s="88" t="s">
        <v>160</v>
      </c>
      <c r="C50" s="87" t="str">
        <f>_xlfn.XLOOKUP(Mapping_Solutions_On_Premise[[#This Row],[NIST Control]],Method_NIST_Referential15[Short ID],Method_NIST_Referential15[Simplified requirement])</f>
        <v>CTI sources are used to cover the entire perimeter of the company</v>
      </c>
      <c r="D50" s="38"/>
      <c r="E50" s="38"/>
      <c r="F50" s="74"/>
      <c r="G50" s="39"/>
      <c r="H50" s="109"/>
      <c r="I50" s="110"/>
    </row>
    <row r="51" spans="2:9" x14ac:dyDescent="0.35">
      <c r="B51" s="88" t="s">
        <v>166</v>
      </c>
      <c r="C51" s="87" t="str">
        <f>_xlfn.XLOOKUP(Mapping_Solutions_On_Premise[[#This Row],[NIST Control]],Method_NIST_Referential15[Short ID],Method_NIST_Referential15[Simplified requirement])</f>
        <v>Indicators of compromise are qualified and correlated</v>
      </c>
      <c r="D51" s="38"/>
      <c r="E51" s="38"/>
      <c r="F51" s="74"/>
      <c r="G51" s="39"/>
      <c r="H51" s="109"/>
      <c r="I51" s="110"/>
    </row>
    <row r="52" spans="2:9" x14ac:dyDescent="0.35">
      <c r="B52" s="88" t="s">
        <v>172</v>
      </c>
      <c r="C52" s="87" t="str">
        <f>_xlfn.XLOOKUP(Mapping_Solutions_On_Premise[[#This Row],[NIST Control]],Method_NIST_Referential15[Short ID],Method_NIST_Referential15[Simplified requirement])</f>
        <v>Intrusion detection systems and intrusion prevention systems are activated and connected to the SIEM</v>
      </c>
      <c r="D52" s="38"/>
      <c r="E52" s="38"/>
      <c r="F52" s="74"/>
      <c r="G52" s="39"/>
      <c r="H52" s="109"/>
      <c r="I52" s="110"/>
    </row>
    <row r="53" spans="2:9" x14ac:dyDescent="0.35">
      <c r="B53" s="88" t="s">
        <v>176</v>
      </c>
      <c r="C53" s="87" t="str">
        <f>_xlfn.XLOOKUP(Mapping_Solutions_On_Premise[[#This Row],[NIST Control]],Method_NIST_Referential15[Short ID],Method_NIST_Referential15[Simplified requirement])</f>
        <v>Detection probes (e.g. Darktrace, Vectra) are deployed on the information system</v>
      </c>
      <c r="D53" s="38"/>
      <c r="E53" s="38"/>
      <c r="F53" s="74"/>
      <c r="G53" s="39"/>
      <c r="H53" s="109"/>
      <c r="I53" s="110"/>
    </row>
    <row r="54" spans="2:9" x14ac:dyDescent="0.35">
      <c r="B54" s="88" t="s">
        <v>182</v>
      </c>
      <c r="C54" s="87" t="str">
        <f>_xlfn.XLOOKUP(Mapping_Solutions_On_Premise[[#This Row],[NIST Control]],Method_NIST_Referential15[Short ID],Method_NIST_Referential15[Simplified requirement])</f>
        <v>An EDR (endpoint detection and response tool, e.g. Symantec, SentinelOne, Fireeye) and a sandbox are used to detect malicious software</v>
      </c>
      <c r="D54" s="38"/>
      <c r="E54" s="38"/>
      <c r="F54" s="74"/>
      <c r="G54" s="39"/>
      <c r="H54" s="109"/>
      <c r="I54" s="110"/>
    </row>
    <row r="55" spans="2:9" x14ac:dyDescent="0.35">
      <c r="B55" s="88" t="s">
        <v>189</v>
      </c>
      <c r="C55" s="87" t="str">
        <f>_xlfn.XLOOKUP(Mapping_Solutions_On_Premise[[#This Row],[NIST Control]],Method_NIST_Referential15[Short ID],Method_NIST_Referential15[Simplified requirement])</f>
        <v>Anti-malware or intrusion prevention solutions (host IPS) are deployed on workstations</v>
      </c>
      <c r="D55" s="38"/>
      <c r="E55" s="38"/>
      <c r="F55" s="74"/>
      <c r="G55" s="39"/>
      <c r="H55" s="109"/>
      <c r="I55" s="110"/>
    </row>
    <row r="56" spans="2:9" x14ac:dyDescent="0.35">
      <c r="B56" s="88" t="s">
        <v>193</v>
      </c>
      <c r="C56" s="87" t="str">
        <f>_xlfn.XLOOKUP(Mapping_Solutions_On_Premise[[#This Row],[NIST Control]],Method_NIST_Referential15[Short ID],Method_NIST_Referential15[Simplified requirement])</f>
        <v>An EDR (endpoint detection and response tool, e.g. SentinelOne, Symantec, FireEye) is deployed on all workstations</v>
      </c>
      <c r="D56" s="38"/>
      <c r="E56" s="38"/>
      <c r="F56" s="74"/>
      <c r="G56" s="39"/>
      <c r="H56" s="109"/>
      <c r="I56" s="110"/>
    </row>
    <row r="57" spans="2:9" x14ac:dyDescent="0.35">
      <c r="B57" s="88" t="s">
        <v>199</v>
      </c>
      <c r="C57" s="87" t="str">
        <f>_xlfn.XLOOKUP(Mapping_Solutions_On_Premise[[#This Row],[NIST Control]],Method_NIST_Referential15[Short ID],Method_NIST_Referential15[Simplified requirement])</f>
        <v>A device management tool (e.g. SCCM, Intune, Tanium, Jamf) is deployed on workstations</v>
      </c>
      <c r="D57" s="38"/>
      <c r="E57" s="38"/>
      <c r="F57" s="74"/>
      <c r="G57" s="39"/>
      <c r="H57" s="109"/>
      <c r="I57" s="110"/>
    </row>
    <row r="58" spans="2:9" x14ac:dyDescent="0.35">
      <c r="B58" s="88" t="s">
        <v>205</v>
      </c>
      <c r="C58" s="87" t="str">
        <f>_xlfn.XLOOKUP(Mapping_Solutions_On_Premise[[#This Row],[NIST Control]],Method_NIST_Referential15[Short ID],Method_NIST_Referential15[Simplified requirement])</f>
        <v>Remote access is secured using encrypted VPN (Netscale, Pulse, Cisco), host checking or multi-factor authentication (MFA)</v>
      </c>
      <c r="D58" s="38"/>
      <c r="E58" s="38"/>
      <c r="F58" s="74"/>
      <c r="G58" s="39"/>
      <c r="H58" s="109"/>
      <c r="I58" s="110"/>
    </row>
    <row r="59" spans="2:9" x14ac:dyDescent="0.35">
      <c r="B59" s="88" t="s">
        <v>211</v>
      </c>
      <c r="C59" s="87" t="str">
        <f>_xlfn.XLOOKUP(Mapping_Solutions_On_Premise[[#This Row],[NIST Control]],Method_NIST_Referential15[Short ID],Method_NIST_Referential15[Simplified requirement])</f>
        <v>USB keys are protected inside and outside the company premises (anti-virus scanning software, sandbox, encrypted USB key)</v>
      </c>
      <c r="D59" s="38"/>
      <c r="E59" s="38"/>
      <c r="F59" s="74"/>
      <c r="G59" s="39"/>
      <c r="H59" s="109"/>
      <c r="I59" s="110"/>
    </row>
    <row r="60" spans="2:9" x14ac:dyDescent="0.35">
      <c r="B60" s="88" t="s">
        <v>217</v>
      </c>
      <c r="C60" s="87" t="str">
        <f>_xlfn.XLOOKUP(Mapping_Solutions_On_Premise[[#This Row],[NIST Control]],Method_NIST_Referential15[Short ID],Method_NIST_Referential15[Simplified requirement])</f>
        <v>A management tool (e.g. MDM, Microsoft Intune, Mobile Iron, AirWatch) is installed on mobile phones</v>
      </c>
      <c r="D60" s="38"/>
      <c r="E60" s="38"/>
      <c r="F60" s="74"/>
      <c r="G60" s="39"/>
      <c r="H60" s="109"/>
      <c r="I60" s="110"/>
    </row>
    <row r="61" spans="2:9" x14ac:dyDescent="0.35">
      <c r="B61" s="88" t="s">
        <v>223</v>
      </c>
      <c r="C61" s="87" t="str">
        <f>_xlfn.XLOOKUP(Mapping_Solutions_On_Premise[[#This Row],[NIST Control]],Method_NIST_Referential15[Short ID],Method_NIST_Referential15[Simplified requirement])</f>
        <v>The email platform is secured via anti-virus scanning, transport layer security encryption (TLS), server relay, anti-spam and anti-phishing software, advanced threat protection software (e.g. Windows ATP, Proofpoint).</v>
      </c>
      <c r="D61" s="38"/>
      <c r="E61" s="38"/>
      <c r="F61" s="74"/>
      <c r="G61" s="39"/>
      <c r="H61" s="109"/>
      <c r="I61" s="110"/>
    </row>
    <row r="62" spans="2:9" x14ac:dyDescent="0.35">
      <c r="B62" s="88" t="s">
        <v>229</v>
      </c>
      <c r="C62" s="87" t="str">
        <f>_xlfn.XLOOKUP(Mapping_Solutions_On_Premise[[#This Row],[NIST Control]],Method_NIST_Referential15[Short ID],Method_NIST_Referential15[Simplified requirement])</f>
        <v>Dedicated workstations for administrators</v>
      </c>
      <c r="D62" s="38"/>
      <c r="E62" s="38"/>
      <c r="F62" s="74"/>
      <c r="G62" s="39"/>
      <c r="H62" s="109"/>
      <c r="I62" s="110"/>
    </row>
    <row r="63" spans="2:9" x14ac:dyDescent="0.35">
      <c r="B63" s="88" t="s">
        <v>236</v>
      </c>
      <c r="C63" s="87" t="str">
        <f>_xlfn.XLOOKUP(Mapping_Solutions_On_Premise[[#This Row],[NIST Control]],Method_NIST_Referential15[Short ID],Method_NIST_Referential15[Simplified requirement])</f>
        <v>A dedicated cybersecurity organisation is in place, with defined roles and responsibilities</v>
      </c>
      <c r="D63" s="38"/>
      <c r="E63" s="38"/>
      <c r="F63" s="74"/>
      <c r="G63" s="39"/>
      <c r="H63" s="109"/>
      <c r="I63" s="110"/>
    </row>
    <row r="64" spans="2:9" x14ac:dyDescent="0.35">
      <c r="B64" s="88" t="s">
        <v>242</v>
      </c>
      <c r="C64" s="87" t="str">
        <f>_xlfn.XLOOKUP(Mapping_Solutions_On_Premise[[#This Row],[NIST Control]],Method_NIST_Referential15[Short ID],Method_NIST_Referential15[Simplified requirement])</f>
        <v>Cybersecurity awareness is raised among internal and external employees via training and tests for certain populations</v>
      </c>
      <c r="D64" s="38"/>
      <c r="E64" s="38"/>
      <c r="F64" s="74"/>
      <c r="G64" s="39"/>
      <c r="H64" s="109"/>
      <c r="I64" s="110"/>
    </row>
    <row r="65" spans="2:9" x14ac:dyDescent="0.35">
      <c r="B65" s="88" t="s">
        <v>248</v>
      </c>
      <c r="C65" s="87" t="str">
        <f>_xlfn.XLOOKUP(Mapping_Solutions_On_Premise[[#This Row],[NIST Control]],Method_NIST_Referential15[Short ID],Method_NIST_Referential15[Simplified requirement])</f>
        <v>A dashboard has been formalised to monitor the level of IS security</v>
      </c>
      <c r="D65" s="38"/>
      <c r="E65" s="38"/>
      <c r="F65" s="74"/>
      <c r="G65" s="39"/>
      <c r="H65" s="109"/>
      <c r="I65" s="110"/>
    </row>
    <row r="66" spans="2:9" x14ac:dyDescent="0.35">
      <c r="B66" s="88" t="s">
        <v>255</v>
      </c>
      <c r="C66" s="87" t="str">
        <f>_xlfn.XLOOKUP(Mapping_Solutions_On_Premise[[#This Row],[NIST Control]],Method_NIST_Referential15[Short ID],Method_NIST_Referential15[Simplified requirement])</f>
        <v>An identity lifecycle management tool (e.g. Sailpoint, Oracle, IBM, One Identity) is used to manage user identities</v>
      </c>
      <c r="D66" s="38"/>
      <c r="E66" s="38"/>
      <c r="F66" s="74"/>
      <c r="G66" s="39"/>
      <c r="H66" s="109"/>
      <c r="I66" s="110"/>
    </row>
    <row r="67" spans="2:9" x14ac:dyDescent="0.35">
      <c r="B67" s="88" t="s">
        <v>261</v>
      </c>
      <c r="C67" s="87" t="str">
        <f>_xlfn.XLOOKUP(Mapping_Solutions_On_Premise[[#This Row],[NIST Control]],Method_NIST_Referential15[Short ID],Method_NIST_Referential15[Simplified requirement])</f>
        <v>Alternative mechanisms are used to authenticate technical identities, such as authentication tokens</v>
      </c>
      <c r="D67" s="38"/>
      <c r="E67" s="38"/>
      <c r="F67" s="74"/>
      <c r="G67" s="39"/>
      <c r="H67" s="109"/>
      <c r="I67" s="110"/>
    </row>
    <row r="68" spans="2:9" x14ac:dyDescent="0.35">
      <c r="B68" s="88" t="s">
        <v>269</v>
      </c>
      <c r="C68" s="87" t="str">
        <f>_xlfn.XLOOKUP(Mapping_Solutions_On_Premise[[#This Row],[NIST Control]],Method_NIST_Referential15[Short ID],Method_NIST_Referential15[Simplified requirement])</f>
        <v>A security incident management process is in place, documented and monitored</v>
      </c>
      <c r="D68" s="38"/>
      <c r="E68" s="38"/>
      <c r="F68" s="74"/>
      <c r="G68" s="39"/>
      <c r="H68" s="109"/>
      <c r="I68" s="110"/>
    </row>
    <row r="69" spans="2:9" x14ac:dyDescent="0.35">
      <c r="B69" s="88" t="s">
        <v>275</v>
      </c>
      <c r="C69" s="87" t="str">
        <f>_xlfn.XLOOKUP(Mapping_Solutions_On_Premise[[#This Row],[NIST Control]],Method_NIST_Referential15[Short ID],Method_NIST_Referential15[Simplified requirement])</f>
        <v>Tools are used for investigations (e.g. EnCase)</v>
      </c>
      <c r="D69" s="38"/>
      <c r="E69" s="38"/>
      <c r="F69" s="74"/>
      <c r="G69" s="39"/>
      <c r="H69" s="109"/>
      <c r="I69" s="110"/>
    </row>
    <row r="70" spans="2:9" x14ac:dyDescent="0.35">
      <c r="B70" s="88" t="s">
        <v>281</v>
      </c>
      <c r="C70" s="87" t="str">
        <f>_xlfn.XLOOKUP(Mapping_Solutions_On_Premise[[#This Row],[NIST Control]],Method_NIST_Referential15[Short ID],Method_NIST_Referential15[Simplified requirement])</f>
        <v>Incident response service providers are mobilised during a crisis or incident</v>
      </c>
      <c r="D70" s="38"/>
      <c r="E70" s="38"/>
      <c r="F70" s="74"/>
      <c r="G70" s="39"/>
      <c r="H70" s="109"/>
      <c r="I70" s="110"/>
    </row>
    <row r="71" spans="2:9" x14ac:dyDescent="0.35">
      <c r="B71" s="88" t="s">
        <v>288</v>
      </c>
      <c r="C71" s="87" t="str">
        <f>_xlfn.XLOOKUP(Mapping_Solutions_On_Premise[[#This Row],[NIST Control]],Method_NIST_Referential15[Short ID],Method_NIST_Referential15[Simplified requirement])</f>
        <v>Applications are secured using firewalls, intrusion prevention systems (IPS), proxy-inverses and WAFs</v>
      </c>
      <c r="D71" s="38"/>
      <c r="E71" s="38"/>
      <c r="F71" s="74"/>
      <c r="G71" s="39"/>
      <c r="H71" s="109"/>
      <c r="I71" s="110"/>
    </row>
    <row r="72" spans="2:9" x14ac:dyDescent="0.35">
      <c r="B72" s="88" t="s">
        <v>294</v>
      </c>
      <c r="C72" s="87" t="str">
        <f>_xlfn.XLOOKUP(Mapping_Solutions_On_Premise[[#This Row],[NIST Control]],Method_NIST_Referential15[Short ID],Method_NIST_Referential15[Simplified requirement])</f>
        <v>Network segmentation rules are in place</v>
      </c>
      <c r="D72" s="38"/>
      <c r="E72" s="38"/>
      <c r="F72" s="74"/>
      <c r="G72" s="39"/>
      <c r="H72" s="109"/>
      <c r="I72" s="110"/>
    </row>
    <row r="73" spans="2:9" x14ac:dyDescent="0.35">
      <c r="B73" s="88" t="s">
        <v>300</v>
      </c>
      <c r="C73" s="87" t="str">
        <f>_xlfn.XLOOKUP(Mapping_Solutions_On_Premise[[#This Row],[NIST Control]],Method_NIST_Referential15[Short ID],Method_NIST_Referential15[Simplified requirement])</f>
        <v>Network flows are protected, for example by an automatic micro-segmentation tool (e.g. Illumio)</v>
      </c>
      <c r="D73" s="38"/>
      <c r="E73" s="38"/>
      <c r="F73" s="74"/>
      <c r="G73" s="39"/>
      <c r="H73" s="109"/>
      <c r="I73" s="110"/>
    </row>
    <row r="74" spans="2:9" x14ac:dyDescent="0.35">
      <c r="B74" s="88" t="s">
        <v>306</v>
      </c>
      <c r="C74" s="87" t="str">
        <f>_xlfn.XLOOKUP(Mapping_Solutions_On_Premise[[#This Row],[NIST Control]],Method_NIST_Referential15[Short ID],Method_NIST_Referential15[Simplified requirement])</f>
        <v>Data flows are identified, mapped and centralised in a global tool (e.g. Tufin, AlgoSec)</v>
      </c>
      <c r="D74" s="38"/>
      <c r="E74" s="38"/>
      <c r="F74" s="74"/>
      <c r="G74" s="39"/>
      <c r="H74" s="109"/>
      <c r="I74" s="110"/>
    </row>
    <row r="75" spans="2:9" x14ac:dyDescent="0.35">
      <c r="B75" s="88" t="s">
        <v>312</v>
      </c>
      <c r="C75" s="87" t="str">
        <f>_xlfn.XLOOKUP(Mapping_Solutions_On_Premise[[#This Row],[NIST Control]],Method_NIST_Referential15[Short ID],Method_NIST_Referential15[Simplified requirement])</f>
        <v>Automatic tools scan the network (e.g. NetFlow, Cisco, J-Flow, Darktrace) to detect unauthorised or unusual flows</v>
      </c>
      <c r="D75" s="38"/>
      <c r="E75" s="38"/>
      <c r="F75" s="74"/>
      <c r="G75" s="39"/>
      <c r="H75" s="109"/>
      <c r="I75" s="110"/>
    </row>
    <row r="76" spans="2:9" x14ac:dyDescent="0.35">
      <c r="B76" s="88" t="s">
        <v>318</v>
      </c>
      <c r="C76" s="87" t="str">
        <f>_xlfn.XLOOKUP(Mapping_Solutions_On_Premise[[#This Row],[NIST Control]],Method_NIST_Referential15[Short ID],Method_NIST_Referential15[Simplified requirement])</f>
        <v>Automatic reporting and real-time detection of Shadow IT are operational, for example using a data flow discovery tool (e.g. Tufin, AlgoSec and/or via a CASB).</v>
      </c>
      <c r="D76" s="38"/>
      <c r="E76" s="38"/>
      <c r="F76" s="74"/>
      <c r="G76" s="39"/>
      <c r="H76" s="109"/>
      <c r="I76" s="110"/>
    </row>
    <row r="77" spans="2:9" x14ac:dyDescent="0.35">
      <c r="B77" s="88" t="s">
        <v>324</v>
      </c>
      <c r="C77" s="87" t="str">
        <f>_xlfn.XLOOKUP(Mapping_Solutions_On_Premise[[#This Row],[NIST Control]],Method_NIST_Referential15[Short ID],Method_NIST_Referential15[Simplified requirement])</f>
        <v>All Internet access is via a proxy managed by the company.</v>
      </c>
      <c r="D77" s="38"/>
      <c r="E77" s="38"/>
      <c r="F77" s="74"/>
      <c r="G77" s="39"/>
      <c r="H77" s="109"/>
      <c r="I77" s="110"/>
    </row>
    <row r="78" spans="2:9" x14ac:dyDescent="0.35">
      <c r="B78" s="88" t="s">
        <v>330</v>
      </c>
      <c r="C78" s="87" t="str">
        <f>_xlfn.XLOOKUP(Mapping_Solutions_On_Premise[[#This Row],[NIST Control]],Method_NIST_Referential15[Short ID],Method_NIST_Referential15[Simplified requirement])</f>
        <v>Protective measures are implemented for all browsing, such as proxy, web page analysis, sandboxing and TLS decryption.</v>
      </c>
      <c r="D78" s="38"/>
      <c r="E78" s="38"/>
      <c r="F78" s="74"/>
      <c r="G78" s="39"/>
      <c r="H78" s="109"/>
      <c r="I78" s="110"/>
    </row>
    <row r="79" spans="2:9" x14ac:dyDescent="0.35">
      <c r="B79" s="88" t="s">
        <v>336</v>
      </c>
      <c r="C79" s="87" t="str">
        <f>_xlfn.XLOOKUP(Mapping_Solutions_On_Premise[[#This Row],[NIST Control]],Method_NIST_Referential15[Short ID],Method_NIST_Referential15[Simplified requirement])</f>
        <v>Internet-facing services are secured using a network-based anti-DDoS solution.</v>
      </c>
      <c r="D79" s="38"/>
      <c r="E79" s="38"/>
      <c r="F79" s="74"/>
      <c r="G79" s="39"/>
      <c r="H79" s="109"/>
      <c r="I79" s="110"/>
    </row>
    <row r="80" spans="2:9" x14ac:dyDescent="0.35">
      <c r="B80" s="88" t="s">
        <v>340</v>
      </c>
      <c r="C80" s="87" t="str">
        <f>_xlfn.XLOOKUP(Mapping_Solutions_On_Premise[[#This Row],[NIST Control]],Method_NIST_Referential15[Short ID],Method_NIST_Referential15[Simplified requirement])</f>
        <v>Internet-facing services are secured using an application-based anti-DDoS solution.</v>
      </c>
      <c r="D80" s="38"/>
      <c r="E80" s="38"/>
      <c r="F80" s="74"/>
      <c r="G80" s="39"/>
      <c r="H80" s="109"/>
      <c r="I80" s="110"/>
    </row>
    <row r="81" spans="2:9" x14ac:dyDescent="0.35">
      <c r="B81" s="88" t="s">
        <v>346</v>
      </c>
      <c r="C81" s="87" t="str">
        <f>_xlfn.XLOOKUP(Mapping_Solutions_On_Premise[[#This Row],[NIST Control]],Method_NIST_Referential15[Short ID],Method_NIST_Referential15[Simplified requirement])</f>
        <v>A dedicated administration IS and just-in-time authentication are in place to prevent unauthorised access during remote administration.</v>
      </c>
      <c r="D81" s="38"/>
      <c r="E81" s="38"/>
      <c r="F81" s="74"/>
      <c r="G81" s="39"/>
      <c r="H81" s="109"/>
      <c r="I81" s="110"/>
    </row>
    <row r="82" spans="2:9" x14ac:dyDescent="0.35">
      <c r="B82" s="88" t="s">
        <v>352</v>
      </c>
      <c r="C82" s="87" t="str">
        <f>_xlfn.XLOOKUP(Mapping_Solutions_On_Premise[[#This Row],[NIST Control]],Method_NIST_Referential15[Short ID],Method_NIST_Referential15[Simplified requirement])</f>
        <v>External workstation connections to the corporate network are prevented using NAC (e.g. ForeScout, Palo Alto) and segregation based on asset type.</v>
      </c>
      <c r="D82" s="38"/>
      <c r="E82" s="38"/>
      <c r="F82" s="74"/>
      <c r="G82" s="39"/>
      <c r="H82" s="109"/>
      <c r="I82" s="110"/>
    </row>
    <row r="83" spans="2:9" x14ac:dyDescent="0.35">
      <c r="B83" s="88" t="s">
        <v>359</v>
      </c>
      <c r="C83" s="87" t="str">
        <f>_xlfn.XLOOKUP(Mapping_Solutions_On_Premise[[#This Row],[NIST Control]],Method_NIST_Referential15[Short ID],Method_NIST_Referential15[Simplified requirement])</f>
        <v>Vulnerability scans (e.g. Qualys), code scans (e.g. Checkmarx, Fortify, Veracode) and penetration tests (e.g. Veracode) are also carried out.</v>
      </c>
      <c r="D83" s="38"/>
      <c r="E83" s="38"/>
      <c r="F83" s="74"/>
      <c r="G83" s="39"/>
      <c r="H83" s="109"/>
      <c r="I83" s="110"/>
    </row>
    <row r="84" spans="2:9" x14ac:dyDescent="0.35">
      <c r="B84" s="88" t="s">
        <v>365</v>
      </c>
      <c r="C84" s="87" t="str">
        <f>_xlfn.XLOOKUP(Mapping_Solutions_On_Premise[[#This Row],[NIST Control]],Method_NIST_Referential15[Short ID],Method_NIST_Referential15[Simplified requirement])</f>
        <v>Critical infrastructures are strengthened.</v>
      </c>
      <c r="D84" s="38"/>
      <c r="E84" s="38"/>
      <c r="F84" s="74"/>
      <c r="G84" s="39"/>
      <c r="H84" s="109"/>
      <c r="I84" s="110"/>
    </row>
    <row r="85" spans="2:9" x14ac:dyDescent="0.35">
      <c r="B85" s="88" t="s">
        <v>371</v>
      </c>
      <c r="C85" s="87" t="str">
        <f>_xlfn.XLOOKUP(Mapping_Solutions_On_Premise[[#This Row],[NIST Control]],Method_NIST_Referential15[Short ID],Method_NIST_Referential15[Simplified requirement])</f>
        <v>Vulnerability scans (e.g. Qualys, Rapid7, Acunetix, Tenable, OpenVAS) are performed on servers, operating system, middleware, database and network infrastructure.</v>
      </c>
      <c r="D85" s="38"/>
      <c r="E85" s="38"/>
      <c r="F85" s="74"/>
      <c r="G85" s="39"/>
      <c r="H85" s="109"/>
      <c r="I85" s="110"/>
    </row>
    <row r="86" spans="2:9" x14ac:dyDescent="0.35">
      <c r="B86" s="88" t="s">
        <v>377</v>
      </c>
      <c r="C86" s="87" t="str">
        <f>_xlfn.XLOOKUP(Mapping_Solutions_On_Premise[[#This Row],[NIST Control]],Method_NIST_Referential15[Short ID],Method_NIST_Referential15[Simplified requirement])</f>
        <v>Patching of servers, middleware, databases and network infrastructure is performed using tools (e.g. WSUS, SEP).</v>
      </c>
      <c r="D86" s="38"/>
      <c r="E86" s="38"/>
      <c r="F86" s="74"/>
      <c r="G86" s="39"/>
      <c r="H86" s="109"/>
      <c r="I86" s="110"/>
    </row>
    <row r="87" spans="2:9" x14ac:dyDescent="0.35">
      <c r="B87" s="88" t="s">
        <v>381</v>
      </c>
      <c r="C87" s="87" t="str">
        <f>_xlfn.XLOOKUP(Mapping_Solutions_On_Premise[[#This Row],[NIST Control]],Method_NIST_Referential15[Short ID],Method_NIST_Referential15[Simplified requirement])</f>
        <v>Virtual patching (e.g. Trend Micro) is carried out.</v>
      </c>
      <c r="D87" s="38"/>
      <c r="E87" s="38"/>
      <c r="F87" s="74"/>
      <c r="G87" s="39"/>
      <c r="H87" s="109"/>
      <c r="I87" s="110"/>
    </row>
    <row r="88" spans="2:9" x14ac:dyDescent="0.35">
      <c r="B88" s="88" t="s">
        <v>387</v>
      </c>
      <c r="C88" s="87" t="str">
        <f>_xlfn.XLOOKUP(Mapping_Solutions_On_Premise[[#This Row],[NIST Control]],Method_NIST_Referential15[Short ID],Method_NIST_Referential15[Simplified requirement])</f>
        <v>All changes are consolidated in a single centralised ITSM tool (e.g. Service Now).</v>
      </c>
      <c r="D88" s="38"/>
      <c r="E88" s="38"/>
      <c r="F88" s="74"/>
      <c r="G88" s="39"/>
      <c r="H88" s="109"/>
      <c r="I88" s="110"/>
    </row>
    <row r="89" spans="2:9" x14ac:dyDescent="0.35">
      <c r="B89" s="88" t="s">
        <v>393</v>
      </c>
      <c r="C89" s="87" t="str">
        <f>_xlfn.XLOOKUP(Mapping_Solutions_On_Premise[[#This Row],[NIST Control]],Method_NIST_Referential15[Short ID],Method_NIST_Referential15[Simplified requirement])</f>
        <v>Differences with the configuration databases are identified in real time using tools (e.g. Pupet, Ansible, Qualys, BigFix).</v>
      </c>
      <c r="D89" s="38"/>
      <c r="E89" s="38"/>
      <c r="F89" s="74"/>
      <c r="G89" s="39"/>
      <c r="H89" s="109"/>
      <c r="I89" s="110"/>
    </row>
    <row r="90" spans="2:9" x14ac:dyDescent="0.35">
      <c r="B90" s="88" t="s">
        <v>399</v>
      </c>
      <c r="C90" s="87" t="str">
        <f>_xlfn.XLOOKUP(Mapping_Solutions_On_Premise[[#This Row],[NIST Control]],Method_NIST_Referential15[Short ID],Method_NIST_Referential15[Simplified requirement])</f>
        <v>Tier 0 (sensitive area for AD management) is separated from the rest of the IS, using a dedicated workstation for the domain administrator and a dedicated infrastructure for Tier 0 administration.</v>
      </c>
      <c r="D90" s="38"/>
      <c r="E90" s="38"/>
      <c r="F90" s="74"/>
      <c r="G90" s="39"/>
      <c r="H90" s="109"/>
      <c r="I90" s="110"/>
    </row>
    <row r="91" spans="2:9" x14ac:dyDescent="0.35">
      <c r="B91" s="88" t="s">
        <v>405</v>
      </c>
      <c r="C91" s="87" t="str">
        <f>_xlfn.XLOOKUP(Mapping_Solutions_On_Premise[[#This Row],[NIST Control]],Method_NIST_Referential15[Short ID],Method_NIST_Referential15[Simplified requirement])</f>
        <v>Infrastructures are in place to manage the lifecycle of the certificates used, such as a single master PKI and inventory and analysis tools.</v>
      </c>
      <c r="D91" s="38"/>
      <c r="E91" s="38"/>
      <c r="F91" s="74"/>
      <c r="G91" s="39"/>
      <c r="H91" s="109"/>
      <c r="I91" s="110"/>
    </row>
    <row r="92" spans="2:9" x14ac:dyDescent="0.35">
      <c r="B92" s="88" t="s">
        <v>411</v>
      </c>
      <c r="C92" s="87" t="str">
        <f>_xlfn.XLOOKUP(Mapping_Solutions_On_Premise[[#This Row],[NIST Control]],Method_NIST_Referential15[Short ID],Method_NIST_Referential15[Simplified requirement])</f>
        <v>The certification authorities' private keys are secured in HSMs or in a physical safe.</v>
      </c>
      <c r="D92" s="38"/>
      <c r="E92" s="38"/>
      <c r="F92" s="74"/>
      <c r="G92" s="39"/>
      <c r="H92" s="109"/>
      <c r="I92" s="110"/>
    </row>
    <row r="93" spans="2:9" x14ac:dyDescent="0.35">
      <c r="B93" s="88" t="s">
        <v>417</v>
      </c>
      <c r="C93" s="87" t="str">
        <f>_xlfn.XLOOKUP(Mapping_Solutions_On_Premise[[#This Row],[NIST Control]],Method_NIST_Referential15[Short ID],Method_NIST_Referential15[Simplified requirement])</f>
        <v>Secure means are used to deploy remote updates (MFA, tests on a non-production environment).</v>
      </c>
      <c r="D93" s="38"/>
      <c r="E93" s="38"/>
      <c r="F93" s="74"/>
      <c r="G93" s="39"/>
      <c r="H93" s="109"/>
      <c r="I93" s="110"/>
    </row>
    <row r="94" spans="2:9" x14ac:dyDescent="0.35">
      <c r="B94" s="88" t="s">
        <v>425</v>
      </c>
      <c r="C94" s="87" t="str">
        <f>_xlfn.XLOOKUP(Mapping_Solutions_On_Premise[[#This Row],[NIST Control]],Method_NIST_Referential15[Short ID],Method_NIST_Referential15[Simplified requirement])</f>
        <v>Data is regularly backed up on company assets, including disconnected equipment, and a rapid reconstruction tool is available in the event of a crisis.</v>
      </c>
      <c r="D94" s="38"/>
      <c r="E94" s="38"/>
      <c r="F94" s="74"/>
      <c r="G94" s="39"/>
      <c r="H94" s="109"/>
      <c r="I94" s="110"/>
    </row>
    <row r="95" spans="2:9" x14ac:dyDescent="0.35">
      <c r="B95" s="88" t="s">
        <v>432</v>
      </c>
      <c r="C95" s="87" t="str">
        <f>_xlfn.XLOOKUP(Mapping_Solutions_On_Premise[[#This Row],[NIST Control]],Method_NIST_Referential15[Short ID],Method_NIST_Referential15[Simplified requirement])</f>
        <v>Threats to the company are identified and consolidated.</v>
      </c>
      <c r="D95" s="38"/>
      <c r="E95" s="38"/>
      <c r="F95" s="74"/>
      <c r="G95" s="39"/>
      <c r="H95" s="109"/>
      <c r="I95" s="110"/>
    </row>
    <row r="96" spans="2:9" x14ac:dyDescent="0.35">
      <c r="B96" s="88" t="s">
        <v>438</v>
      </c>
      <c r="C96" s="87" t="str">
        <f>_xlfn.XLOOKUP(Mapping_Solutions_On_Premise[[#This Row],[NIST Control]],Method_NIST_Referential15[Short ID],Method_NIST_Referential15[Simplified requirement])</f>
        <v>Risks are determined at project/product level (formalised toolbox, adapted to agile projects, periodic reviews).</v>
      </c>
      <c r="D96" s="38"/>
      <c r="E96" s="38"/>
      <c r="F96" s="74"/>
      <c r="G96" s="39"/>
      <c r="H96" s="109"/>
      <c r="I96" s="110"/>
    </row>
    <row r="97" spans="1:9" x14ac:dyDescent="0.35">
      <c r="B97" s="88" t="s">
        <v>444</v>
      </c>
      <c r="C97" s="87" t="str">
        <f>_xlfn.XLOOKUP(Mapping_Solutions_On_Premise[[#This Row],[NIST Control]],Method_NIST_Referential15[Short ID],Method_NIST_Referential15[Simplified requirement])</f>
        <v>After an acquisition and before any new connection, the implementation of security measures is checked.</v>
      </c>
      <c r="D97" s="38"/>
      <c r="E97" s="38"/>
      <c r="F97" s="74"/>
      <c r="G97" s="39"/>
      <c r="H97" s="109"/>
      <c r="I97" s="110"/>
    </row>
    <row r="98" spans="1:9" x14ac:dyDescent="0.35">
      <c r="B98" s="88" t="s">
        <v>450</v>
      </c>
      <c r="C98" s="87" t="str">
        <f>_xlfn.XLOOKUP(Mapping_Solutions_On_Premise[[#This Row],[NIST Control]],Method_NIST_Referential15[Short ID],Method_NIST_Referential15[Simplified requirement])</f>
        <v>Technical and organisational security audits are carried out on the information system.</v>
      </c>
      <c r="D98" s="38"/>
      <c r="E98" s="38"/>
      <c r="F98" s="74"/>
      <c r="G98" s="39"/>
      <c r="H98" s="109"/>
      <c r="I98" s="110"/>
    </row>
    <row r="99" spans="1:9" x14ac:dyDescent="0.35">
      <c r="B99" s="88" t="s">
        <v>457</v>
      </c>
      <c r="C99" s="87" t="str">
        <f>_xlfn.XLOOKUP(Mapping_Solutions_On_Premise[[#This Row],[NIST Control]],Method_NIST_Referential15[Short ID],Method_NIST_Referential15[Simplified requirement])</f>
        <v>A process is in place to assess compliance with the contractual obligations of third parties.</v>
      </c>
      <c r="D99" s="38"/>
      <c r="E99" s="38"/>
      <c r="F99" s="74"/>
      <c r="G99" s="39"/>
      <c r="H99" s="109"/>
      <c r="I99" s="110"/>
    </row>
    <row r="103" spans="1:9" ht="51" customHeight="1" x14ac:dyDescent="0.35">
      <c r="A103" s="33" t="s">
        <v>675</v>
      </c>
    </row>
    <row r="104" spans="1:9" ht="29" x14ac:dyDescent="0.35">
      <c r="B104" s="23" t="s">
        <v>568</v>
      </c>
      <c r="C104" s="23" t="s">
        <v>661</v>
      </c>
      <c r="D104" s="23" t="s">
        <v>662</v>
      </c>
      <c r="E104" s="23" t="s">
        <v>663</v>
      </c>
      <c r="F104" s="23" t="s">
        <v>664</v>
      </c>
      <c r="G104" s="23" t="s">
        <v>665</v>
      </c>
      <c r="H104" s="23" t="s">
        <v>648</v>
      </c>
      <c r="I104" s="23" t="s">
        <v>666</v>
      </c>
    </row>
    <row r="105" spans="1:9" x14ac:dyDescent="0.35">
      <c r="B105" s="87" t="s">
        <v>38</v>
      </c>
      <c r="C105" s="87" t="str">
        <f>_xlfn.XLOOKUP(Mapping_Solutions_Cloud[[#This Row],[NIST Control]],Method_NIST_Referential15[Short ID],Method_NIST_Referential15[Simplified requirement])</f>
        <v>Tools are used by application experts for the software development lifecycle (SDLC).</v>
      </c>
      <c r="D105" s="213" t="s">
        <v>620</v>
      </c>
      <c r="E105" s="213"/>
      <c r="F105" s="74"/>
      <c r="G105" s="214">
        <v>0.5</v>
      </c>
      <c r="H105" s="72"/>
      <c r="I105" s="73"/>
    </row>
    <row r="106" spans="1:9" x14ac:dyDescent="0.35">
      <c r="B106" s="88" t="s">
        <v>45</v>
      </c>
      <c r="C106" s="87" t="str">
        <f>_xlfn.XLOOKUP(Mapping_Solutions_Cloud[[#This Row],[NIST Control]],Method_NIST_Referential15[Short ID],Method_NIST_Referential15[Simplified requirement])</f>
        <v>Monitoring tools (e.g. Centreon) are used at application level.</v>
      </c>
      <c r="D106" s="213" t="s">
        <v>622</v>
      </c>
      <c r="E106" s="213"/>
      <c r="F106" s="74"/>
      <c r="G106" s="215">
        <v>0.5</v>
      </c>
      <c r="H106" s="72"/>
      <c r="I106" s="73"/>
    </row>
    <row r="107" spans="1:9" x14ac:dyDescent="0.35">
      <c r="B107" s="88" t="s">
        <v>51</v>
      </c>
      <c r="C107" s="87" t="str">
        <f>_xlfn.XLOOKUP(Mapping_Solutions_Cloud[[#This Row],[NIST Control]],Method_NIST_Referential15[Short ID],Method_NIST_Referential15[Simplified requirement])</f>
        <v>Obsolete assets are blocked, replaced or protected.</v>
      </c>
      <c r="D107" s="213" t="s">
        <v>668</v>
      </c>
      <c r="E107" s="213"/>
      <c r="F107" s="74"/>
      <c r="G107" s="215">
        <v>0.3</v>
      </c>
      <c r="H107" s="72"/>
      <c r="I107" s="73"/>
    </row>
    <row r="108" spans="1:9" x14ac:dyDescent="0.35">
      <c r="B108" s="88" t="s">
        <v>58</v>
      </c>
      <c r="C108" s="87" t="str">
        <f>_xlfn.XLOOKUP(Mapping_Solutions_Cloud[[#This Row],[NIST Control]],Method_NIST_Referential15[Short ID],Method_NIST_Referential15[Simplified requirement])</f>
        <v>Assets or hard disks can be destroyed for security reasons when they are removed from the production environment.</v>
      </c>
      <c r="D108" s="213" t="s">
        <v>669</v>
      </c>
      <c r="E108" s="213"/>
      <c r="F108" s="74"/>
      <c r="G108" s="215">
        <v>0.2</v>
      </c>
      <c r="H108" s="72"/>
      <c r="I108" s="73"/>
    </row>
    <row r="109" spans="1:9" x14ac:dyDescent="0.35">
      <c r="B109" s="89" t="s">
        <v>65</v>
      </c>
      <c r="C109" s="87" t="str">
        <f>_xlfn.XLOOKUP(Mapping_Solutions_Cloud[[#This Row],[NIST Control]],Method_NIST_Referential15[Short ID],Method_NIST_Referential15[Simplified requirement])</f>
        <v>Redundancy options in data centres located in different regions are put in place.</v>
      </c>
      <c r="D109" s="213" t="s">
        <v>671</v>
      </c>
      <c r="E109" s="213"/>
      <c r="F109" s="74"/>
      <c r="G109" s="216">
        <v>1</v>
      </c>
      <c r="H109" s="72"/>
      <c r="I109" s="73"/>
    </row>
    <row r="110" spans="1:9" x14ac:dyDescent="0.35">
      <c r="B110" s="88" t="s">
        <v>71</v>
      </c>
      <c r="C110" s="87" t="str">
        <f>_xlfn.XLOOKUP(Mapping_Solutions_Cloud[[#This Row],[NIST Control]],Method_NIST_Referential15[Short ID],Method_NIST_Referential15[Simplified requirement])</f>
        <v>Backup options are put in place</v>
      </c>
      <c r="D110" s="38" t="s">
        <v>672</v>
      </c>
      <c r="E110" s="38" t="s">
        <v>871</v>
      </c>
      <c r="F110" s="74"/>
      <c r="G110" s="39">
        <v>0.5</v>
      </c>
      <c r="H110" s="109"/>
      <c r="I110" s="110"/>
    </row>
    <row r="111" spans="1:9" x14ac:dyDescent="0.35">
      <c r="B111" s="88" t="s">
        <v>77</v>
      </c>
      <c r="C111" s="87" t="str">
        <f>_xlfn.XLOOKUP(Mapping_Solutions_Cloud[[#This Row],[NIST Control]],Method_NIST_Referential15[Short ID],Method_NIST_Referential15[Simplified requirement])</f>
        <v>Bastions are used to access cloud consoles</v>
      </c>
      <c r="D111" s="38" t="s">
        <v>672</v>
      </c>
      <c r="E111" s="38" t="s">
        <v>871</v>
      </c>
      <c r="F111" s="74"/>
      <c r="G111" s="39">
        <v>0.5</v>
      </c>
      <c r="H111" s="109"/>
      <c r="I111" s="110"/>
    </row>
    <row r="112" spans="1:9" x14ac:dyDescent="0.35">
      <c r="B112" s="88" t="s">
        <v>83</v>
      </c>
      <c r="C112" s="87" t="str">
        <f>_xlfn.XLOOKUP(Mapping_Solutions_Cloud[[#This Row],[NIST Control]],Method_NIST_Referential15[Short ID],Method_NIST_Referential15[Simplified requirement])</f>
        <v>A security model based on Zero-Trust is used</v>
      </c>
      <c r="D112" s="38"/>
      <c r="E112" s="38"/>
      <c r="F112" s="74"/>
      <c r="G112" s="39"/>
      <c r="H112" s="109"/>
      <c r="I112" s="110"/>
    </row>
    <row r="113" spans="2:9" x14ac:dyDescent="0.35">
      <c r="B113" s="88" t="s">
        <v>91</v>
      </c>
      <c r="C113" s="87" t="str">
        <f>_xlfn.XLOOKUP(Mapping_Solutions_Cloud[[#This Row],[NIST Control]],Method_NIST_Referential15[Short ID],Method_NIST_Referential15[Simplified requirement])</f>
        <v>Data classification and mapping tools are used</v>
      </c>
      <c r="D113" s="38"/>
      <c r="E113" s="38"/>
      <c r="F113" s="74"/>
      <c r="G113" s="39"/>
      <c r="H113" s="109"/>
      <c r="I113" s="110"/>
    </row>
    <row r="114" spans="2:9" x14ac:dyDescent="0.35">
      <c r="B114" s="88" t="s">
        <v>96</v>
      </c>
      <c r="C114" s="87" t="str">
        <f>_xlfn.XLOOKUP(Mapping_Solutions_Cloud[[#This Row],[NIST Control]],Method_NIST_Referential15[Short ID],Method_NIST_Referential15[Simplified requirement])</f>
        <v>A personal data register is maintained and monitored</v>
      </c>
      <c r="D114" s="38"/>
      <c r="E114" s="38"/>
      <c r="F114" s="74"/>
      <c r="G114" s="39"/>
      <c r="H114" s="109"/>
      <c r="I114" s="110"/>
    </row>
    <row r="115" spans="2:9" x14ac:dyDescent="0.35">
      <c r="B115" s="88" t="s">
        <v>102</v>
      </c>
      <c r="C115" s="87" t="str">
        <f>_xlfn.XLOOKUP(Mapping_Solutions_Cloud[[#This Row],[NIST Control]],Method_NIST_Referential15[Short ID],Method_NIST_Referential15[Simplified requirement])</f>
        <v>A digital risk management solution (DRM solution: Varonis, AIP) is used to detect data leaks on the Internet</v>
      </c>
      <c r="D115" s="38"/>
      <c r="E115" s="38"/>
      <c r="F115" s="74"/>
      <c r="G115" s="39"/>
      <c r="H115" s="109"/>
      <c r="I115" s="110"/>
    </row>
    <row r="116" spans="2:9" x14ac:dyDescent="0.35">
      <c r="B116" s="88" t="s">
        <v>108</v>
      </c>
      <c r="C116" s="87" t="str">
        <f>_xlfn.XLOOKUP(Mapping_Solutions_Cloud[[#This Row],[NIST Control]],Method_NIST_Referential15[Short ID],Method_NIST_Referential15[Simplified requirement])</f>
        <v>Sensitive data in transit is secured (via a DLP solution, SIEM rules, a secure exchange solution)</v>
      </c>
      <c r="D116" s="38"/>
      <c r="E116" s="38"/>
      <c r="F116" s="74"/>
      <c r="G116" s="39"/>
      <c r="H116" s="109"/>
      <c r="I116" s="110"/>
    </row>
    <row r="117" spans="2:9" x14ac:dyDescent="0.35">
      <c r="B117" s="88" t="s">
        <v>114</v>
      </c>
      <c r="C117" s="87" t="str">
        <f>_xlfn.XLOOKUP(Mapping_Solutions_Cloud[[#This Row],[NIST Control]],Method_NIST_Referential15[Short ID],Method_NIST_Referential15[Simplified requirement])</f>
        <v>Unstructured data leaks are prevented using DLP solutions on workstations (e.g. Varonis, Symantec)</v>
      </c>
      <c r="D117" s="38"/>
      <c r="E117" s="38"/>
      <c r="F117" s="74"/>
      <c r="G117" s="39"/>
      <c r="H117" s="109"/>
      <c r="I117" s="110"/>
    </row>
    <row r="118" spans="2:9" x14ac:dyDescent="0.35">
      <c r="B118" s="88" t="s">
        <v>120</v>
      </c>
      <c r="C118" s="87" t="str">
        <f>_xlfn.XLOOKUP(Mapping_Solutions_Cloud[[#This Row],[NIST Control]],Method_NIST_Referential15[Short ID],Method_NIST_Referential15[Simplified requirement])</f>
        <v xml:space="preserve">DLP solutions are deployed on network points to prevent data leaks </v>
      </c>
      <c r="D118" s="38"/>
      <c r="E118" s="38"/>
      <c r="F118" s="74"/>
      <c r="G118" s="39"/>
      <c r="H118" s="109"/>
      <c r="I118" s="110"/>
    </row>
    <row r="119" spans="2:9" x14ac:dyDescent="0.35">
      <c r="B119" s="88" t="s">
        <v>126</v>
      </c>
      <c r="C119" s="87" t="str">
        <f>_xlfn.XLOOKUP(Mapping_Solutions_Cloud[[#This Row],[NIST Control]],Method_NIST_Referential15[Short ID],Method_NIST_Referential15[Simplified requirement])</f>
        <v>Tools are used to desensitise data</v>
      </c>
      <c r="D119" s="38"/>
      <c r="E119" s="38"/>
      <c r="F119" s="74"/>
      <c r="G119" s="39"/>
      <c r="H119" s="109"/>
      <c r="I119" s="110"/>
    </row>
    <row r="120" spans="2:9" x14ac:dyDescent="0.35">
      <c r="B120" s="88" t="s">
        <v>133</v>
      </c>
      <c r="C120" s="87" t="str">
        <f>_xlfn.XLOOKUP(Mapping_Solutions_Cloud[[#This Row],[NIST Control]],Method_NIST_Referential15[Short ID],Method_NIST_Referential15[Simplified requirement])</f>
        <v>Automatic monitoring of the Internet to detect data leaks (e.g. CyberAngel)</v>
      </c>
      <c r="D120" s="38"/>
      <c r="E120" s="38"/>
      <c r="F120" s="74"/>
      <c r="G120" s="39"/>
      <c r="H120" s="109"/>
      <c r="I120" s="110"/>
    </row>
    <row r="121" spans="2:9" x14ac:dyDescent="0.35">
      <c r="B121" s="88" t="s">
        <v>135</v>
      </c>
      <c r="C121" s="87" t="str">
        <f>_xlfn.XLOOKUP(Mapping_Solutions_Cloud[[#This Row],[NIST Control]],Method_NIST_Referential15[Short ID],Method_NIST_Referential15[Simplified requirement])</f>
        <v>Data is encrypted</v>
      </c>
      <c r="D121" s="38"/>
      <c r="E121" s="38"/>
      <c r="F121" s="74"/>
      <c r="G121" s="39"/>
      <c r="H121" s="109"/>
      <c r="I121" s="110"/>
    </row>
    <row r="122" spans="2:9" x14ac:dyDescent="0.35">
      <c r="B122" s="88" t="s">
        <v>142</v>
      </c>
      <c r="C122" s="87" t="str">
        <f>_xlfn.XLOOKUP(Mapping_Solutions_Cloud[[#This Row],[NIST Control]],Method_NIST_Referential15[Short ID],Method_NIST_Referential15[Simplified requirement])</f>
        <v>Logs of the security systems are kept.</v>
      </c>
      <c r="D122" s="38"/>
      <c r="E122" s="38"/>
      <c r="F122" s="74"/>
      <c r="G122" s="39"/>
      <c r="H122" s="109"/>
      <c r="I122" s="110"/>
    </row>
    <row r="123" spans="2:9" x14ac:dyDescent="0.35">
      <c r="B123" s="88" t="s">
        <v>148</v>
      </c>
      <c r="C123" s="87" t="str">
        <f>_xlfn.XLOOKUP(Mapping_Solutions_Cloud[[#This Row],[NIST Control]],Method_NIST_Referential15[Short ID],Method_NIST_Referential15[Simplified requirement])</f>
        <v>Logs from network security systems, security solutions, infrastructures and business applications are analysed.</v>
      </c>
      <c r="D123" s="38"/>
      <c r="E123" s="38"/>
      <c r="F123" s="74"/>
      <c r="G123" s="39"/>
      <c r="H123" s="109"/>
      <c r="I123" s="110"/>
    </row>
    <row r="124" spans="2:9" x14ac:dyDescent="0.35">
      <c r="B124" s="88" t="s">
        <v>154</v>
      </c>
      <c r="C124" s="87" t="str">
        <f>_xlfn.XLOOKUP(Mapping_Solutions_Cloud[[#This Row],[NIST Control]],Method_NIST_Referential15[Short ID],Method_NIST_Referential15[Simplified requirement])</f>
        <v>The logs are centralised in a SIEM (e.g. Splunk, Logpoint) and abnormal events are detected using detection scenarios. Remedial action is then taken.</v>
      </c>
      <c r="D124" s="38"/>
      <c r="E124" s="38"/>
      <c r="F124" s="74"/>
      <c r="G124" s="39"/>
      <c r="H124" s="109"/>
      <c r="I124" s="110"/>
    </row>
    <row r="125" spans="2:9" x14ac:dyDescent="0.35">
      <c r="B125" s="88" t="s">
        <v>160</v>
      </c>
      <c r="C125" s="87" t="str">
        <f>_xlfn.XLOOKUP(Mapping_Solutions_Cloud[[#This Row],[NIST Control]],Method_NIST_Referential15[Short ID],Method_NIST_Referential15[Simplified requirement])</f>
        <v>CTI sources are used to cover the entire perimeter of the company</v>
      </c>
      <c r="D125" s="38"/>
      <c r="E125" s="38"/>
      <c r="F125" s="74"/>
      <c r="G125" s="39"/>
      <c r="H125" s="109"/>
      <c r="I125" s="110"/>
    </row>
    <row r="126" spans="2:9" x14ac:dyDescent="0.35">
      <c r="B126" s="88" t="s">
        <v>166</v>
      </c>
      <c r="C126" s="87" t="str">
        <f>_xlfn.XLOOKUP(Mapping_Solutions_Cloud[[#This Row],[NIST Control]],Method_NIST_Referential15[Short ID],Method_NIST_Referential15[Simplified requirement])</f>
        <v>Indicators of compromise are qualified and correlated</v>
      </c>
      <c r="D126" s="38"/>
      <c r="E126" s="38"/>
      <c r="F126" s="74"/>
      <c r="G126" s="39"/>
      <c r="H126" s="109"/>
      <c r="I126" s="110"/>
    </row>
    <row r="127" spans="2:9" x14ac:dyDescent="0.35">
      <c r="B127" s="88" t="s">
        <v>172</v>
      </c>
      <c r="C127" s="87" t="str">
        <f>_xlfn.XLOOKUP(Mapping_Solutions_Cloud[[#This Row],[NIST Control]],Method_NIST_Referential15[Short ID],Method_NIST_Referential15[Simplified requirement])</f>
        <v>Intrusion detection systems and intrusion prevention systems are activated and connected to the SIEM</v>
      </c>
      <c r="D127" s="38"/>
      <c r="E127" s="38"/>
      <c r="F127" s="74"/>
      <c r="G127" s="39"/>
      <c r="H127" s="109"/>
      <c r="I127" s="110"/>
    </row>
    <row r="128" spans="2:9" x14ac:dyDescent="0.35">
      <c r="B128" s="88" t="s">
        <v>176</v>
      </c>
      <c r="C128" s="87" t="str">
        <f>_xlfn.XLOOKUP(Mapping_Solutions_Cloud[[#This Row],[NIST Control]],Method_NIST_Referential15[Short ID],Method_NIST_Referential15[Simplified requirement])</f>
        <v>Detection probes (e.g. Darktrace, Vectra) are deployed on the information system</v>
      </c>
      <c r="D128" s="38"/>
      <c r="E128" s="38"/>
      <c r="F128" s="74"/>
      <c r="G128" s="39"/>
      <c r="H128" s="109"/>
      <c r="I128" s="110"/>
    </row>
    <row r="129" spans="2:9" x14ac:dyDescent="0.35">
      <c r="B129" s="88" t="s">
        <v>182</v>
      </c>
      <c r="C129" s="87" t="str">
        <f>_xlfn.XLOOKUP(Mapping_Solutions_Cloud[[#This Row],[NIST Control]],Method_NIST_Referential15[Short ID],Method_NIST_Referential15[Simplified requirement])</f>
        <v>An EDR (endpoint detection and response tool, e.g. Symantec, SentinelOne, Fireeye) and a sandbox are used to detect malicious software</v>
      </c>
      <c r="D129" s="38"/>
      <c r="E129" s="38"/>
      <c r="F129" s="74"/>
      <c r="G129" s="39"/>
      <c r="H129" s="109"/>
      <c r="I129" s="110"/>
    </row>
    <row r="130" spans="2:9" x14ac:dyDescent="0.35">
      <c r="B130" s="88" t="s">
        <v>189</v>
      </c>
      <c r="C130" s="87" t="str">
        <f>_xlfn.XLOOKUP(Mapping_Solutions_Cloud[[#This Row],[NIST Control]],Method_NIST_Referential15[Short ID],Method_NIST_Referential15[Simplified requirement])</f>
        <v>Anti-malware or intrusion prevention solutions (host IPS) are deployed on workstations</v>
      </c>
      <c r="D130" s="38"/>
      <c r="E130" s="38"/>
      <c r="F130" s="74"/>
      <c r="G130" s="39"/>
      <c r="H130" s="109"/>
      <c r="I130" s="110"/>
    </row>
    <row r="131" spans="2:9" x14ac:dyDescent="0.35">
      <c r="B131" s="88" t="s">
        <v>193</v>
      </c>
      <c r="C131" s="87" t="str">
        <f>_xlfn.XLOOKUP(Mapping_Solutions_Cloud[[#This Row],[NIST Control]],Method_NIST_Referential15[Short ID],Method_NIST_Referential15[Simplified requirement])</f>
        <v>An EDR (endpoint detection and response tool, e.g. SentinelOne, Symantec, FireEye) is deployed on all workstations</v>
      </c>
      <c r="D131" s="38"/>
      <c r="E131" s="38"/>
      <c r="F131" s="74"/>
      <c r="G131" s="39"/>
      <c r="H131" s="109"/>
      <c r="I131" s="110"/>
    </row>
    <row r="132" spans="2:9" x14ac:dyDescent="0.35">
      <c r="B132" s="88" t="s">
        <v>199</v>
      </c>
      <c r="C132" s="87" t="str">
        <f>_xlfn.XLOOKUP(Mapping_Solutions_Cloud[[#This Row],[NIST Control]],Method_NIST_Referential15[Short ID],Method_NIST_Referential15[Simplified requirement])</f>
        <v>A device management tool (e.g. SCCM, Intune, Tanium, Jamf) is deployed on workstations</v>
      </c>
      <c r="D132" s="38"/>
      <c r="E132" s="38"/>
      <c r="F132" s="74"/>
      <c r="G132" s="39"/>
      <c r="H132" s="109"/>
      <c r="I132" s="110"/>
    </row>
    <row r="133" spans="2:9" x14ac:dyDescent="0.35">
      <c r="B133" s="88" t="s">
        <v>205</v>
      </c>
      <c r="C133" s="87" t="str">
        <f>_xlfn.XLOOKUP(Mapping_Solutions_Cloud[[#This Row],[NIST Control]],Method_NIST_Referential15[Short ID],Method_NIST_Referential15[Simplified requirement])</f>
        <v>Remote access is secured using encrypted VPN (Netscale, Pulse, Cisco), host checking or multi-factor authentication (MFA)</v>
      </c>
      <c r="D133" s="38"/>
      <c r="E133" s="38"/>
      <c r="F133" s="74"/>
      <c r="G133" s="39"/>
      <c r="H133" s="109"/>
      <c r="I133" s="110"/>
    </row>
    <row r="134" spans="2:9" x14ac:dyDescent="0.35">
      <c r="B134" s="88" t="s">
        <v>211</v>
      </c>
      <c r="C134" s="87" t="str">
        <f>_xlfn.XLOOKUP(Mapping_Solutions_Cloud[[#This Row],[NIST Control]],Method_NIST_Referential15[Short ID],Method_NIST_Referential15[Simplified requirement])</f>
        <v>USB keys are protected inside and outside the company premises (anti-virus scanning software, sandbox, encrypted USB key)</v>
      </c>
      <c r="D134" s="38"/>
      <c r="E134" s="38"/>
      <c r="F134" s="74"/>
      <c r="G134" s="39"/>
      <c r="H134" s="109"/>
      <c r="I134" s="110"/>
    </row>
    <row r="135" spans="2:9" x14ac:dyDescent="0.35">
      <c r="B135" s="88" t="s">
        <v>217</v>
      </c>
      <c r="C135" s="87" t="str">
        <f>_xlfn.XLOOKUP(Mapping_Solutions_Cloud[[#This Row],[NIST Control]],Method_NIST_Referential15[Short ID],Method_NIST_Referential15[Simplified requirement])</f>
        <v>A management tool (e.g. MDM, Microsoft Intune, Mobile Iron, AirWatch) is installed on mobile phones</v>
      </c>
      <c r="D135" s="38"/>
      <c r="E135" s="38"/>
      <c r="F135" s="74"/>
      <c r="G135" s="39"/>
      <c r="H135" s="109"/>
      <c r="I135" s="110"/>
    </row>
    <row r="136" spans="2:9" x14ac:dyDescent="0.35">
      <c r="B136" s="88" t="s">
        <v>223</v>
      </c>
      <c r="C136" s="87" t="str">
        <f>_xlfn.XLOOKUP(Mapping_Solutions_Cloud[[#This Row],[NIST Control]],Method_NIST_Referential15[Short ID],Method_NIST_Referential15[Simplified requirement])</f>
        <v>The email platform is secured via anti-virus scanning, transport layer security encryption (TLS), server relay, anti-spam and anti-phishing software, advanced threat protection software (e.g. Windows ATP, Proofpoint).</v>
      </c>
      <c r="D136" s="38"/>
      <c r="E136" s="38"/>
      <c r="F136" s="74"/>
      <c r="G136" s="39"/>
      <c r="H136" s="109"/>
      <c r="I136" s="110"/>
    </row>
    <row r="137" spans="2:9" x14ac:dyDescent="0.35">
      <c r="B137" s="88" t="s">
        <v>229</v>
      </c>
      <c r="C137" s="87" t="str">
        <f>_xlfn.XLOOKUP(Mapping_Solutions_Cloud[[#This Row],[NIST Control]],Method_NIST_Referential15[Short ID],Method_NIST_Referential15[Simplified requirement])</f>
        <v>Dedicated workstations for administrators</v>
      </c>
      <c r="D137" s="38"/>
      <c r="E137" s="38"/>
      <c r="F137" s="74"/>
      <c r="G137" s="39"/>
      <c r="H137" s="109"/>
      <c r="I137" s="110"/>
    </row>
    <row r="138" spans="2:9" x14ac:dyDescent="0.35">
      <c r="B138" s="88" t="s">
        <v>236</v>
      </c>
      <c r="C138" s="87" t="str">
        <f>_xlfn.XLOOKUP(Mapping_Solutions_Cloud[[#This Row],[NIST Control]],Method_NIST_Referential15[Short ID],Method_NIST_Referential15[Simplified requirement])</f>
        <v>A dedicated cybersecurity organisation is in place, with defined roles and responsibilities</v>
      </c>
      <c r="D138" s="38"/>
      <c r="E138" s="38"/>
      <c r="F138" s="74"/>
      <c r="G138" s="39"/>
      <c r="H138" s="109"/>
      <c r="I138" s="110"/>
    </row>
    <row r="139" spans="2:9" x14ac:dyDescent="0.35">
      <c r="B139" s="88" t="s">
        <v>242</v>
      </c>
      <c r="C139" s="87" t="str">
        <f>_xlfn.XLOOKUP(Mapping_Solutions_Cloud[[#This Row],[NIST Control]],Method_NIST_Referential15[Short ID],Method_NIST_Referential15[Simplified requirement])</f>
        <v>Cybersecurity awareness is raised among internal and external employees via training and tests for certain populations</v>
      </c>
      <c r="D139" s="38"/>
      <c r="E139" s="38"/>
      <c r="F139" s="74"/>
      <c r="G139" s="39"/>
      <c r="H139" s="109"/>
      <c r="I139" s="110"/>
    </row>
    <row r="140" spans="2:9" x14ac:dyDescent="0.35">
      <c r="B140" s="88" t="s">
        <v>248</v>
      </c>
      <c r="C140" s="87" t="str">
        <f>_xlfn.XLOOKUP(Mapping_Solutions_Cloud[[#This Row],[NIST Control]],Method_NIST_Referential15[Short ID],Method_NIST_Referential15[Simplified requirement])</f>
        <v>A dashboard has been formalised to monitor the level of IS security</v>
      </c>
      <c r="D140" s="38"/>
      <c r="E140" s="38"/>
      <c r="F140" s="74"/>
      <c r="G140" s="39"/>
      <c r="H140" s="109"/>
      <c r="I140" s="110"/>
    </row>
    <row r="141" spans="2:9" x14ac:dyDescent="0.35">
      <c r="B141" s="88" t="s">
        <v>255</v>
      </c>
      <c r="C141" s="87" t="str">
        <f>_xlfn.XLOOKUP(Mapping_Solutions_Cloud[[#This Row],[NIST Control]],Method_NIST_Referential15[Short ID],Method_NIST_Referential15[Simplified requirement])</f>
        <v>An identity lifecycle management tool (e.g. Sailpoint, Oracle, IBM, One Identity) is used to manage user identities</v>
      </c>
      <c r="D141" s="38"/>
      <c r="E141" s="38"/>
      <c r="F141" s="74"/>
      <c r="G141" s="39"/>
      <c r="H141" s="109"/>
      <c r="I141" s="110"/>
    </row>
    <row r="142" spans="2:9" x14ac:dyDescent="0.35">
      <c r="B142" s="88" t="s">
        <v>261</v>
      </c>
      <c r="C142" s="87" t="str">
        <f>_xlfn.XLOOKUP(Mapping_Solutions_Cloud[[#This Row],[NIST Control]],Method_NIST_Referential15[Short ID],Method_NIST_Referential15[Simplified requirement])</f>
        <v>Alternative mechanisms are used to authenticate technical identities, such as authentication tokens</v>
      </c>
      <c r="D142" s="38"/>
      <c r="E142" s="38"/>
      <c r="F142" s="74"/>
      <c r="G142" s="39"/>
      <c r="H142" s="109"/>
      <c r="I142" s="110"/>
    </row>
    <row r="143" spans="2:9" x14ac:dyDescent="0.35">
      <c r="B143" s="88" t="s">
        <v>269</v>
      </c>
      <c r="C143" s="87" t="str">
        <f>_xlfn.XLOOKUP(Mapping_Solutions_Cloud[[#This Row],[NIST Control]],Method_NIST_Referential15[Short ID],Method_NIST_Referential15[Simplified requirement])</f>
        <v>A security incident management process is in place, documented and monitored</v>
      </c>
      <c r="D143" s="38"/>
      <c r="E143" s="38"/>
      <c r="F143" s="74"/>
      <c r="G143" s="39"/>
      <c r="H143" s="109"/>
      <c r="I143" s="110"/>
    </row>
    <row r="144" spans="2:9" x14ac:dyDescent="0.35">
      <c r="B144" s="88" t="s">
        <v>275</v>
      </c>
      <c r="C144" s="87" t="str">
        <f>_xlfn.XLOOKUP(Mapping_Solutions_Cloud[[#This Row],[NIST Control]],Method_NIST_Referential15[Short ID],Method_NIST_Referential15[Simplified requirement])</f>
        <v>Tools are used for investigations (e.g. EnCase)</v>
      </c>
      <c r="D144" s="38"/>
      <c r="E144" s="38"/>
      <c r="F144" s="74"/>
      <c r="G144" s="39"/>
      <c r="H144" s="109"/>
      <c r="I144" s="110"/>
    </row>
    <row r="145" spans="2:9" x14ac:dyDescent="0.35">
      <c r="B145" s="88" t="s">
        <v>281</v>
      </c>
      <c r="C145" s="87" t="str">
        <f>_xlfn.XLOOKUP(Mapping_Solutions_Cloud[[#This Row],[NIST Control]],Method_NIST_Referential15[Short ID],Method_NIST_Referential15[Simplified requirement])</f>
        <v>Incident response service providers are mobilised during a crisis or incident</v>
      </c>
      <c r="D145" s="38"/>
      <c r="E145" s="38"/>
      <c r="F145" s="74"/>
      <c r="G145" s="39"/>
      <c r="H145" s="109"/>
      <c r="I145" s="110"/>
    </row>
    <row r="146" spans="2:9" x14ac:dyDescent="0.35">
      <c r="B146" s="88" t="s">
        <v>288</v>
      </c>
      <c r="C146" s="87" t="str">
        <f>_xlfn.XLOOKUP(Mapping_Solutions_Cloud[[#This Row],[NIST Control]],Method_NIST_Referential15[Short ID],Method_NIST_Referential15[Simplified requirement])</f>
        <v>Applications are secured using firewalls, intrusion prevention systems (IPS), proxy-inverses and WAFs</v>
      </c>
      <c r="D146" s="38"/>
      <c r="E146" s="38"/>
      <c r="F146" s="74"/>
      <c r="G146" s="39"/>
      <c r="H146" s="109"/>
      <c r="I146" s="110"/>
    </row>
    <row r="147" spans="2:9" x14ac:dyDescent="0.35">
      <c r="B147" s="88" t="s">
        <v>294</v>
      </c>
      <c r="C147" s="87" t="str">
        <f>_xlfn.XLOOKUP(Mapping_Solutions_Cloud[[#This Row],[NIST Control]],Method_NIST_Referential15[Short ID],Method_NIST_Referential15[Simplified requirement])</f>
        <v>Network segmentation rules are in place</v>
      </c>
      <c r="D147" s="38"/>
      <c r="E147" s="38"/>
      <c r="F147" s="74"/>
      <c r="G147" s="39"/>
      <c r="H147" s="109"/>
      <c r="I147" s="110"/>
    </row>
    <row r="148" spans="2:9" x14ac:dyDescent="0.35">
      <c r="B148" s="88" t="s">
        <v>300</v>
      </c>
      <c r="C148" s="87" t="str">
        <f>_xlfn.XLOOKUP(Mapping_Solutions_Cloud[[#This Row],[NIST Control]],Method_NIST_Referential15[Short ID],Method_NIST_Referential15[Simplified requirement])</f>
        <v>Network flows are protected, for example by an automatic micro-segmentation tool (e.g. Illumio)</v>
      </c>
      <c r="D148" s="38"/>
      <c r="E148" s="38"/>
      <c r="F148" s="74"/>
      <c r="G148" s="39"/>
      <c r="H148" s="109"/>
      <c r="I148" s="110"/>
    </row>
    <row r="149" spans="2:9" x14ac:dyDescent="0.35">
      <c r="B149" s="88" t="s">
        <v>306</v>
      </c>
      <c r="C149" s="87" t="str">
        <f>_xlfn.XLOOKUP(Mapping_Solutions_Cloud[[#This Row],[NIST Control]],Method_NIST_Referential15[Short ID],Method_NIST_Referential15[Simplified requirement])</f>
        <v>Data flows are identified, mapped and centralised in a global tool (e.g. Tufin, AlgoSec)</v>
      </c>
      <c r="D149" s="38"/>
      <c r="E149" s="38"/>
      <c r="F149" s="74"/>
      <c r="G149" s="39"/>
      <c r="H149" s="109"/>
      <c r="I149" s="110"/>
    </row>
    <row r="150" spans="2:9" x14ac:dyDescent="0.35">
      <c r="B150" s="88" t="s">
        <v>312</v>
      </c>
      <c r="C150" s="87" t="str">
        <f>_xlfn.XLOOKUP(Mapping_Solutions_Cloud[[#This Row],[NIST Control]],Method_NIST_Referential15[Short ID],Method_NIST_Referential15[Simplified requirement])</f>
        <v>Automatic tools scan the network (e.g. NetFlow, Cisco, J-Flow, Darktrace) to detect unauthorised or unusual flows</v>
      </c>
      <c r="D150" s="38"/>
      <c r="E150" s="38"/>
      <c r="F150" s="74"/>
      <c r="G150" s="39"/>
      <c r="H150" s="109"/>
      <c r="I150" s="110"/>
    </row>
    <row r="151" spans="2:9" x14ac:dyDescent="0.35">
      <c r="B151" s="88" t="s">
        <v>318</v>
      </c>
      <c r="C151" s="87" t="str">
        <f>_xlfn.XLOOKUP(Mapping_Solutions_Cloud[[#This Row],[NIST Control]],Method_NIST_Referential15[Short ID],Method_NIST_Referential15[Simplified requirement])</f>
        <v>Automatic reporting and real-time detection of Shadow IT are operational, for example using a data flow discovery tool (e.g. Tufin, AlgoSec and/or via a CASB).</v>
      </c>
      <c r="D151" s="38"/>
      <c r="E151" s="38"/>
      <c r="F151" s="74"/>
      <c r="G151" s="39"/>
      <c r="H151" s="109"/>
      <c r="I151" s="110"/>
    </row>
    <row r="152" spans="2:9" x14ac:dyDescent="0.35">
      <c r="B152" s="88" t="s">
        <v>324</v>
      </c>
      <c r="C152" s="87" t="str">
        <f>_xlfn.XLOOKUP(Mapping_Solutions_Cloud[[#This Row],[NIST Control]],Method_NIST_Referential15[Short ID],Method_NIST_Referential15[Simplified requirement])</f>
        <v>All Internet access is via a proxy managed by the company.</v>
      </c>
      <c r="D152" s="38"/>
      <c r="E152" s="38"/>
      <c r="F152" s="74"/>
      <c r="G152" s="39"/>
      <c r="H152" s="109"/>
      <c r="I152" s="110"/>
    </row>
    <row r="153" spans="2:9" x14ac:dyDescent="0.35">
      <c r="B153" s="88" t="s">
        <v>330</v>
      </c>
      <c r="C153" s="87" t="str">
        <f>_xlfn.XLOOKUP(Mapping_Solutions_Cloud[[#This Row],[NIST Control]],Method_NIST_Referential15[Short ID],Method_NIST_Referential15[Simplified requirement])</f>
        <v>Protective measures are implemented for all browsing, such as proxy, web page analysis, sandboxing and TLS decryption.</v>
      </c>
      <c r="D153" s="38"/>
      <c r="E153" s="38"/>
      <c r="F153" s="74"/>
      <c r="G153" s="39"/>
      <c r="H153" s="109"/>
      <c r="I153" s="110"/>
    </row>
    <row r="154" spans="2:9" x14ac:dyDescent="0.35">
      <c r="B154" s="88" t="s">
        <v>336</v>
      </c>
      <c r="C154" s="87" t="str">
        <f>_xlfn.XLOOKUP(Mapping_Solutions_Cloud[[#This Row],[NIST Control]],Method_NIST_Referential15[Short ID],Method_NIST_Referential15[Simplified requirement])</f>
        <v>Internet-facing services are secured using a network-based anti-DDoS solution.</v>
      </c>
      <c r="D154" s="38"/>
      <c r="E154" s="38"/>
      <c r="F154" s="74"/>
      <c r="G154" s="39"/>
      <c r="H154" s="109"/>
      <c r="I154" s="110"/>
    </row>
    <row r="155" spans="2:9" x14ac:dyDescent="0.35">
      <c r="B155" s="88" t="s">
        <v>340</v>
      </c>
      <c r="C155" s="87" t="str">
        <f>_xlfn.XLOOKUP(Mapping_Solutions_Cloud[[#This Row],[NIST Control]],Method_NIST_Referential15[Short ID],Method_NIST_Referential15[Simplified requirement])</f>
        <v>Internet-facing services are secured using an application-based anti-DDoS solution.</v>
      </c>
      <c r="D155" s="38"/>
      <c r="E155" s="38"/>
      <c r="F155" s="74"/>
      <c r="G155" s="39"/>
      <c r="H155" s="109"/>
      <c r="I155" s="110"/>
    </row>
    <row r="156" spans="2:9" x14ac:dyDescent="0.35">
      <c r="B156" s="88" t="s">
        <v>346</v>
      </c>
      <c r="C156" s="87" t="str">
        <f>_xlfn.XLOOKUP(Mapping_Solutions_Cloud[[#This Row],[NIST Control]],Method_NIST_Referential15[Short ID],Method_NIST_Referential15[Simplified requirement])</f>
        <v>A dedicated administration IS and just-in-time authentication are in place to prevent unauthorised access during remote administration.</v>
      </c>
      <c r="D156" s="38"/>
      <c r="E156" s="38"/>
      <c r="F156" s="74"/>
      <c r="G156" s="39"/>
      <c r="H156" s="109"/>
      <c r="I156" s="110"/>
    </row>
    <row r="157" spans="2:9" x14ac:dyDescent="0.35">
      <c r="B157" s="88" t="s">
        <v>352</v>
      </c>
      <c r="C157" s="87" t="str">
        <f>_xlfn.XLOOKUP(Mapping_Solutions_Cloud[[#This Row],[NIST Control]],Method_NIST_Referential15[Short ID],Method_NIST_Referential15[Simplified requirement])</f>
        <v>External workstation connections to the corporate network are prevented using NAC (e.g. ForeScout, Palo Alto) and segregation based on asset type.</v>
      </c>
      <c r="D157" s="38"/>
      <c r="E157" s="38"/>
      <c r="F157" s="74"/>
      <c r="G157" s="39"/>
      <c r="H157" s="109"/>
      <c r="I157" s="110"/>
    </row>
    <row r="158" spans="2:9" x14ac:dyDescent="0.35">
      <c r="B158" s="88" t="s">
        <v>359</v>
      </c>
      <c r="C158" s="87" t="str">
        <f>_xlfn.XLOOKUP(Mapping_Solutions_Cloud[[#This Row],[NIST Control]],Method_NIST_Referential15[Short ID],Method_NIST_Referential15[Simplified requirement])</f>
        <v>Vulnerability scans (e.g. Qualys), code scans (e.g. Checkmarx, Fortify, Veracode) and penetration tests (e.g. Veracode) are also carried out.</v>
      </c>
      <c r="D158" s="38"/>
      <c r="E158" s="38"/>
      <c r="F158" s="74"/>
      <c r="G158" s="39"/>
      <c r="H158" s="109"/>
      <c r="I158" s="110"/>
    </row>
    <row r="159" spans="2:9" x14ac:dyDescent="0.35">
      <c r="B159" s="88" t="s">
        <v>365</v>
      </c>
      <c r="C159" s="87" t="str">
        <f>_xlfn.XLOOKUP(Mapping_Solutions_Cloud[[#This Row],[NIST Control]],Method_NIST_Referential15[Short ID],Method_NIST_Referential15[Simplified requirement])</f>
        <v>Critical infrastructures are strengthened.</v>
      </c>
      <c r="D159" s="38"/>
      <c r="E159" s="38"/>
      <c r="F159" s="74"/>
      <c r="G159" s="39"/>
      <c r="H159" s="109"/>
      <c r="I159" s="110"/>
    </row>
    <row r="160" spans="2:9" x14ac:dyDescent="0.35">
      <c r="B160" s="88" t="s">
        <v>371</v>
      </c>
      <c r="C160" s="87" t="str">
        <f>_xlfn.XLOOKUP(Mapping_Solutions_Cloud[[#This Row],[NIST Control]],Method_NIST_Referential15[Short ID],Method_NIST_Referential15[Simplified requirement])</f>
        <v>Vulnerability scans (e.g. Qualys, Rapid7, Acunetix, Tenable, OpenVAS) are performed on servers, operating system, middleware, database and network infrastructure.</v>
      </c>
      <c r="D160" s="38"/>
      <c r="E160" s="38"/>
      <c r="F160" s="74"/>
      <c r="G160" s="39"/>
      <c r="H160" s="109"/>
      <c r="I160" s="110"/>
    </row>
    <row r="161" spans="2:9" x14ac:dyDescent="0.35">
      <c r="B161" s="88" t="s">
        <v>377</v>
      </c>
      <c r="C161" s="87" t="str">
        <f>_xlfn.XLOOKUP(Mapping_Solutions_Cloud[[#This Row],[NIST Control]],Method_NIST_Referential15[Short ID],Method_NIST_Referential15[Simplified requirement])</f>
        <v>Patching of servers, middleware, databases and network infrastructure is performed using tools (e.g. WSUS, SEP).</v>
      </c>
      <c r="D161" s="38"/>
      <c r="E161" s="38"/>
      <c r="F161" s="74"/>
      <c r="G161" s="39"/>
      <c r="H161" s="109"/>
      <c r="I161" s="110"/>
    </row>
    <row r="162" spans="2:9" x14ac:dyDescent="0.35">
      <c r="B162" s="88" t="s">
        <v>381</v>
      </c>
      <c r="C162" s="87" t="str">
        <f>_xlfn.XLOOKUP(Mapping_Solutions_Cloud[[#This Row],[NIST Control]],Method_NIST_Referential15[Short ID],Method_NIST_Referential15[Simplified requirement])</f>
        <v>Virtual patching (e.g. Trend Micro) is carried out.</v>
      </c>
      <c r="D162" s="38"/>
      <c r="E162" s="38"/>
      <c r="F162" s="74"/>
      <c r="G162" s="39"/>
      <c r="H162" s="109"/>
      <c r="I162" s="110"/>
    </row>
    <row r="163" spans="2:9" x14ac:dyDescent="0.35">
      <c r="B163" s="88" t="s">
        <v>387</v>
      </c>
      <c r="C163" s="87" t="str">
        <f>_xlfn.XLOOKUP(Mapping_Solutions_Cloud[[#This Row],[NIST Control]],Method_NIST_Referential15[Short ID],Method_NIST_Referential15[Simplified requirement])</f>
        <v>All changes are consolidated in a single centralised ITSM tool (e.g. Service Now).</v>
      </c>
      <c r="D163" s="38"/>
      <c r="E163" s="38"/>
      <c r="F163" s="74"/>
      <c r="G163" s="39"/>
      <c r="H163" s="109"/>
      <c r="I163" s="110"/>
    </row>
    <row r="164" spans="2:9" x14ac:dyDescent="0.35">
      <c r="B164" s="88" t="s">
        <v>393</v>
      </c>
      <c r="C164" s="87" t="str">
        <f>_xlfn.XLOOKUP(Mapping_Solutions_Cloud[[#This Row],[NIST Control]],Method_NIST_Referential15[Short ID],Method_NIST_Referential15[Simplified requirement])</f>
        <v>Differences with the configuration databases are identified in real time using tools (e.g. Pupet, Ansible, Qualys, BigFix).</v>
      </c>
      <c r="D164" s="38"/>
      <c r="E164" s="38"/>
      <c r="F164" s="74"/>
      <c r="G164" s="39"/>
      <c r="H164" s="109"/>
      <c r="I164" s="110"/>
    </row>
    <row r="165" spans="2:9" x14ac:dyDescent="0.35">
      <c r="B165" s="88" t="s">
        <v>399</v>
      </c>
      <c r="C165" s="87" t="str">
        <f>_xlfn.XLOOKUP(Mapping_Solutions_Cloud[[#This Row],[NIST Control]],Method_NIST_Referential15[Short ID],Method_NIST_Referential15[Simplified requirement])</f>
        <v>Tier 0 (sensitive area for AD management) is separated from the rest of the IS, using a dedicated workstation for the domain administrator and a dedicated infrastructure for Tier 0 administration.</v>
      </c>
      <c r="D165" s="38"/>
      <c r="E165" s="38"/>
      <c r="F165" s="74"/>
      <c r="G165" s="39"/>
      <c r="H165" s="109"/>
      <c r="I165" s="110"/>
    </row>
    <row r="166" spans="2:9" x14ac:dyDescent="0.35">
      <c r="B166" s="88" t="s">
        <v>405</v>
      </c>
      <c r="C166" s="87" t="str">
        <f>_xlfn.XLOOKUP(Mapping_Solutions_Cloud[[#This Row],[NIST Control]],Method_NIST_Referential15[Short ID],Method_NIST_Referential15[Simplified requirement])</f>
        <v>Infrastructures are in place to manage the lifecycle of the certificates used, such as a single master PKI and inventory and analysis tools.</v>
      </c>
      <c r="D166" s="38"/>
      <c r="E166" s="38"/>
      <c r="F166" s="74"/>
      <c r="G166" s="39"/>
      <c r="H166" s="109"/>
      <c r="I166" s="110"/>
    </row>
    <row r="167" spans="2:9" x14ac:dyDescent="0.35">
      <c r="B167" s="88" t="s">
        <v>411</v>
      </c>
      <c r="C167" s="87" t="str">
        <f>_xlfn.XLOOKUP(Mapping_Solutions_Cloud[[#This Row],[NIST Control]],Method_NIST_Referential15[Short ID],Method_NIST_Referential15[Simplified requirement])</f>
        <v>The certification authorities' private keys are secured in HSMs or in a physical safe.</v>
      </c>
      <c r="D167" s="38"/>
      <c r="E167" s="38"/>
      <c r="F167" s="74"/>
      <c r="G167" s="39"/>
      <c r="H167" s="109"/>
      <c r="I167" s="110"/>
    </row>
    <row r="168" spans="2:9" x14ac:dyDescent="0.35">
      <c r="B168" s="88" t="s">
        <v>417</v>
      </c>
      <c r="C168" s="87" t="str">
        <f>_xlfn.XLOOKUP(Mapping_Solutions_Cloud[[#This Row],[NIST Control]],Method_NIST_Referential15[Short ID],Method_NIST_Referential15[Simplified requirement])</f>
        <v>Secure means are used to deploy remote updates (MFA, tests on a non-production environment).</v>
      </c>
      <c r="D168" s="38"/>
      <c r="E168" s="38"/>
      <c r="F168" s="74"/>
      <c r="G168" s="39"/>
      <c r="H168" s="109"/>
      <c r="I168" s="110"/>
    </row>
    <row r="169" spans="2:9" x14ac:dyDescent="0.35">
      <c r="B169" s="88" t="s">
        <v>425</v>
      </c>
      <c r="C169" s="87" t="str">
        <f>_xlfn.XLOOKUP(Mapping_Solutions_Cloud[[#This Row],[NIST Control]],Method_NIST_Referential15[Short ID],Method_NIST_Referential15[Simplified requirement])</f>
        <v>Data is regularly backed up on company assets, including disconnected equipment, and a rapid reconstruction tool is available in the event of a crisis.</v>
      </c>
      <c r="D169" s="38"/>
      <c r="E169" s="38"/>
      <c r="F169" s="74"/>
      <c r="G169" s="39"/>
      <c r="H169" s="109"/>
      <c r="I169" s="110"/>
    </row>
    <row r="170" spans="2:9" x14ac:dyDescent="0.35">
      <c r="B170" s="88" t="s">
        <v>432</v>
      </c>
      <c r="C170" s="87" t="str">
        <f>_xlfn.XLOOKUP(Mapping_Solutions_Cloud[[#This Row],[NIST Control]],Method_NIST_Referential15[Short ID],Method_NIST_Referential15[Simplified requirement])</f>
        <v>Threats to the company are identified and consolidated.</v>
      </c>
      <c r="D170" s="38"/>
      <c r="E170" s="38"/>
      <c r="F170" s="74"/>
      <c r="G170" s="39"/>
      <c r="H170" s="109"/>
      <c r="I170" s="110"/>
    </row>
    <row r="171" spans="2:9" x14ac:dyDescent="0.35">
      <c r="B171" s="88" t="s">
        <v>438</v>
      </c>
      <c r="C171" s="87" t="str">
        <f>_xlfn.XLOOKUP(Mapping_Solutions_Cloud[[#This Row],[NIST Control]],Method_NIST_Referential15[Short ID],Method_NIST_Referential15[Simplified requirement])</f>
        <v>Risks are determined at project/product level (formalised toolbox, adapted to agile projects, periodic reviews).</v>
      </c>
      <c r="D171" s="38"/>
      <c r="E171" s="38"/>
      <c r="F171" s="74"/>
      <c r="G171" s="39"/>
      <c r="H171" s="109"/>
      <c r="I171" s="110"/>
    </row>
    <row r="172" spans="2:9" x14ac:dyDescent="0.35">
      <c r="B172" s="88" t="s">
        <v>444</v>
      </c>
      <c r="C172" s="87" t="str">
        <f>_xlfn.XLOOKUP(Mapping_Solutions_Cloud[[#This Row],[NIST Control]],Method_NIST_Referential15[Short ID],Method_NIST_Referential15[Simplified requirement])</f>
        <v>After an acquisition and before any new connection, the implementation of security measures is checked.</v>
      </c>
      <c r="D172" s="38"/>
      <c r="E172" s="38"/>
      <c r="F172" s="74"/>
      <c r="G172" s="39"/>
      <c r="H172" s="109"/>
      <c r="I172" s="110"/>
    </row>
    <row r="173" spans="2:9" x14ac:dyDescent="0.35">
      <c r="B173" s="88" t="s">
        <v>450</v>
      </c>
      <c r="C173" s="87" t="str">
        <f>_xlfn.XLOOKUP(Mapping_Solutions_Cloud[[#This Row],[NIST Control]],Method_NIST_Referential15[Short ID],Method_NIST_Referential15[Simplified requirement])</f>
        <v>Technical and organisational security audits are carried out on the information system.</v>
      </c>
      <c r="D173" s="38"/>
      <c r="E173" s="38"/>
      <c r="F173" s="74"/>
      <c r="G173" s="39"/>
      <c r="H173" s="109"/>
      <c r="I173" s="110"/>
    </row>
    <row r="174" spans="2:9" x14ac:dyDescent="0.35">
      <c r="B174" s="88" t="s">
        <v>457</v>
      </c>
      <c r="C174" s="87" t="str">
        <f>_xlfn.XLOOKUP(Mapping_Solutions_Cloud[[#This Row],[NIST Control]],Method_NIST_Referential15[Short ID],Method_NIST_Referential15[Simplified requirement])</f>
        <v>A process is in place to assess compliance with the contractual obligations of third parties.</v>
      </c>
      <c r="D174" s="38"/>
      <c r="E174" s="38"/>
      <c r="F174" s="74"/>
      <c r="G174" s="39"/>
      <c r="H174" s="109"/>
      <c r="I174" s="110"/>
    </row>
  </sheetData>
  <phoneticPr fontId="7" type="noConversion"/>
  <conditionalFormatting sqref="H12:H13">
    <cfRule type="containsText" dxfId="5" priority="1" operator="containsText" text="You should have 70 unique control">
      <formula>NOT(ISERROR(SEARCH("You should have 70 unique control",H12)))</formula>
    </cfRule>
    <cfRule type="containsText" dxfId="4" priority="2" operator="containsText" text="You have all control">
      <formula>NOT(ISERROR(SEARCH("You have all control",H12)))</formula>
    </cfRule>
  </conditionalFormatting>
  <pageMargins left="0.7" right="0.7" top="0.75" bottom="0.75" header="0.3" footer="0.3"/>
  <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0C8DC665-6ECB-4D5F-9FC0-D0FCB0941C52}">
          <x14:formula1>
            <xm:f>'0.0 Methodology Presentation'!#REF!</xm:f>
          </x14:formula1>
          <xm:sqref>B30:B99 B105:B174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EBC44-08D9-48BA-ADBD-25923AE77377}">
  <sheetPr>
    <tabColor theme="5" tint="0.79998168889431442"/>
  </sheetPr>
  <dimension ref="A2:I174"/>
  <sheetViews>
    <sheetView topLeftCell="A13" zoomScale="40" zoomScaleNormal="40" workbookViewId="0">
      <selection activeCell="G106" sqref="G106:G109"/>
    </sheetView>
  </sheetViews>
  <sheetFormatPr baseColWidth="10" defaultColWidth="8.81640625" defaultRowHeight="14.5" x14ac:dyDescent="0.35"/>
  <cols>
    <col min="1" max="1" width="74.1796875" customWidth="1"/>
    <col min="2" max="2" width="38.90625" customWidth="1"/>
    <col min="3" max="3" width="67.26953125" customWidth="1"/>
    <col min="4" max="4" width="42.1796875" customWidth="1"/>
    <col min="5" max="5" width="44.26953125" customWidth="1"/>
    <col min="6" max="6" width="36.54296875" customWidth="1"/>
    <col min="7" max="7" width="25" customWidth="1"/>
    <col min="8" max="8" width="23.453125" customWidth="1"/>
    <col min="9" max="9" width="35.81640625" customWidth="1"/>
    <col min="10" max="10" width="24.81640625" customWidth="1"/>
    <col min="11" max="11" width="25.7265625" customWidth="1"/>
  </cols>
  <sheetData>
    <row r="2" spans="1:8" ht="15.5" x14ac:dyDescent="0.35">
      <c r="A2" s="147" t="s">
        <v>517</v>
      </c>
    </row>
    <row r="3" spans="1:8" ht="15.5" x14ac:dyDescent="0.35">
      <c r="B3" s="68" t="s">
        <v>518</v>
      </c>
    </row>
    <row r="4" spans="1:8" ht="29" x14ac:dyDescent="0.35">
      <c r="B4" s="175" t="s">
        <v>720</v>
      </c>
    </row>
    <row r="5" spans="1:8" ht="29" x14ac:dyDescent="0.35">
      <c r="B5" s="177" t="s">
        <v>721</v>
      </c>
    </row>
    <row r="6" spans="1:8" ht="29" x14ac:dyDescent="0.35">
      <c r="B6" s="164" t="s">
        <v>722</v>
      </c>
    </row>
    <row r="7" spans="1:8" x14ac:dyDescent="0.35">
      <c r="B7" s="62" t="s">
        <v>522</v>
      </c>
    </row>
    <row r="11" spans="1:8" s="1" customFormat="1" ht="15.5" x14ac:dyDescent="0.35">
      <c r="A11" s="148" t="s">
        <v>651</v>
      </c>
    </row>
    <row r="12" spans="1:8" s="1" customFormat="1" ht="15.5" x14ac:dyDescent="0.35">
      <c r="B12" s="69" t="s">
        <v>652</v>
      </c>
      <c r="C12" s="69" t="s">
        <v>653</v>
      </c>
      <c r="D12" s="69" t="s">
        <v>654</v>
      </c>
      <c r="F12" s="119" t="s">
        <v>655</v>
      </c>
      <c r="G12" s="119" t="s">
        <v>656</v>
      </c>
      <c r="H12" s="119" t="s">
        <v>657</v>
      </c>
    </row>
    <row r="13" spans="1:8" s="1" customFormat="1" x14ac:dyDescent="0.35">
      <c r="B13" s="118" t="s">
        <v>31</v>
      </c>
      <c r="C13" s="118" t="str" cm="1">
        <f t="array" ref="C13">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APP_01 ; </v>
      </c>
      <c r="D13" s="118" t="str" cm="1">
        <f t="array" ref="D13">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APP_01 ; </v>
      </c>
      <c r="F13" s="1" t="s">
        <v>676</v>
      </c>
      <c r="G13" s="1">
        <f>COUNTA(_xlfn.UNIQUE(Mapping_Externals_TM[NIST Control]))</f>
        <v>70</v>
      </c>
      <c r="H13" s="1" t="str">
        <f t="shared" ref="H13:H14" si="0">IF(G13&lt;70,"You should have 70 unique control","You have all controls")</f>
        <v>You have all controls</v>
      </c>
    </row>
    <row r="14" spans="1:8" s="1" customFormat="1" x14ac:dyDescent="0.35">
      <c r="B14" s="118" t="s">
        <v>40</v>
      </c>
      <c r="C14" s="118" t="str" cm="1">
        <f t="array" ref="C14">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ASSET_01 ; </v>
      </c>
      <c r="D14" s="118" t="str" cm="1">
        <f t="array" ref="D14">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ASSET_01 ; </v>
      </c>
      <c r="F14" s="1" t="s">
        <v>677</v>
      </c>
      <c r="G14" s="1">
        <f>COUNTA(_xlfn.UNIQUE(Mapping_Externals_Fixed_Price[NIST Control]))</f>
        <v>70</v>
      </c>
      <c r="H14" s="1" t="str">
        <f t="shared" si="0"/>
        <v>You have all controls</v>
      </c>
    </row>
    <row r="15" spans="1:8" s="1" customFormat="1" x14ac:dyDescent="0.35">
      <c r="B15" s="118" t="s">
        <v>60</v>
      </c>
      <c r="C15" s="118" t="str" cm="1">
        <f t="array" ref="C15">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 ; </v>
      </c>
      <c r="D15" s="118" t="str" cm="1">
        <f t="array" ref="D15">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CLOUD_02 ; CLOUD_03 ; CLOUD_04 ; </v>
      </c>
    </row>
    <row r="16" spans="1:8" s="1" customFormat="1" x14ac:dyDescent="0.35">
      <c r="B16" s="118" t="s">
        <v>85</v>
      </c>
      <c r="C16" s="118" t="str" cm="1">
        <f t="array" ref="C16">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DATA_01 ; DATA_02 ; DATA_03 ; DATA_04 ; DATA_05 ; DATA_06 ; DATA_07 ; DATA_08 ; DATA_09 ; </v>
      </c>
      <c r="D16" s="118" t="str" cm="1">
        <f t="array" ref="D16">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DATA_01 ; DATA_02 ; DATA_03 ; DATA_04 ; DATA_05 ; DATA_06 ; DATA_07 ; DATA_08 ; DATA_09 ; </v>
      </c>
    </row>
    <row r="17" spans="1:9" s="1" customFormat="1" x14ac:dyDescent="0.35">
      <c r="B17" s="118" t="s">
        <v>137</v>
      </c>
      <c r="C17" s="118" t="str" cm="1">
        <f t="array" ref="C17">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DET_01 ; DET_02 ; DET_03 ; DET_04 ; DET_05 ; DET_06 ; DET_07 ; DET_08 ; </v>
      </c>
      <c r="D17" s="118" t="str" cm="1">
        <f t="array" ref="D17">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DET_01 ; DET_02 ; DET_03 ; DET_04 ; DET_05 ; DET_06 ; DET_07 ; DET_08 ; </v>
      </c>
    </row>
    <row r="18" spans="1:9" s="1" customFormat="1" x14ac:dyDescent="0.35">
      <c r="B18" s="118" t="s">
        <v>184</v>
      </c>
      <c r="C18" s="118" t="str" cm="1">
        <f t="array" ref="C18">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ENDPT_01 ; ENDPT_02 ; ENDPT_03 ; ENDPT_04 ; ENDPT_05 ; ENDPT_06 ; ENDPT_07 ; ENDPT_08 ; </v>
      </c>
      <c r="D18" s="118" t="str" cm="1">
        <f t="array" ref="D18">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ENDPT_01 ; ENDPT_02 ; ENDPT_03 ; ENDPT_04 ; ENDPT_05 ; ENDPT_06 ; ENDPT_07 ; ENDPT_08 ; </v>
      </c>
    </row>
    <row r="19" spans="1:9" s="1" customFormat="1" x14ac:dyDescent="0.35">
      <c r="B19" s="118" t="s">
        <v>231</v>
      </c>
      <c r="C19" s="118" t="str" cm="1">
        <f t="array" ref="C19">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GOV_01 ; GOV_02 ; GOV_03 ; </v>
      </c>
      <c r="D19" s="118" t="str" cm="1">
        <f t="array" ref="D19">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GOV_01 ; GOV_02 ; GOV_03 ; </v>
      </c>
    </row>
    <row r="20" spans="1:9" s="1" customFormat="1" x14ac:dyDescent="0.35">
      <c r="B20" s="118" t="s">
        <v>250</v>
      </c>
      <c r="C20" s="118" t="str" cm="1">
        <f t="array" ref="C20">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IAM_01 ; IAM_02 ; </v>
      </c>
      <c r="D20" s="118" t="str" cm="1">
        <f t="array" ref="D20">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IAM_01 ; IAM_02 ; </v>
      </c>
    </row>
    <row r="21" spans="1:9" s="1" customFormat="1" x14ac:dyDescent="0.35">
      <c r="B21" s="118" t="s">
        <v>263</v>
      </c>
      <c r="C21" s="118" t="str" cm="1">
        <f t="array" ref="C21">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INC_01 ; INC_02 ; INC_03 ; </v>
      </c>
      <c r="D21" s="118" t="str" cm="1">
        <f t="array" ref="D21">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INC_01 ; INC_02 ; INC_03 ; </v>
      </c>
    </row>
    <row r="22" spans="1:9" s="1" customFormat="1" x14ac:dyDescent="0.35">
      <c r="B22" s="118" t="s">
        <v>283</v>
      </c>
      <c r="C22" s="118" t="str" cm="1">
        <f t="array" ref="C22">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NTW_01 ; NTW_02 ; NTW_03 ; NTW_04 ; NTW_05 ; NTW_06 ; NTW_07 ; NTW_08 ; NTW_09 ; NTW_10 ; NTW_11 ; NTW_12 ; </v>
      </c>
      <c r="D22" s="118" t="str" cm="1">
        <f t="array" ref="D22">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NTW_01 ; NTW_02 ; NTW_03 ; NTW_04 ; NTW_05 ; NTW_06 ; NTW_07 ; NTW_08 ; NTW_09 ; NTW_10 ; NTW_11 ; NTW_12 ; </v>
      </c>
    </row>
    <row r="23" spans="1:9" s="1" customFormat="1" x14ac:dyDescent="0.35">
      <c r="B23" s="118" t="s">
        <v>354</v>
      </c>
      <c r="C23" s="118" t="str" cm="1">
        <f t="array" ref="C23">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OPS_01 ; OPS_02 ; OPS_03 ; OPS_04 ; OPS_05 ; OPS_06 ; OPS_07 ; OPS_08 ; OPS_09 ; OPS_10 ; OPS_11 ; </v>
      </c>
      <c r="D23" s="118" t="str" cm="1">
        <f t="array" ref="D23">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OPS_01 ; OPS_02 ; OPS_03 ; OPS_04 ; OPS_05 ; OPS_06 ; OPS_07 ; OPS_08 ; OPS_09 ; OPS_10 ; OPS_11 ; </v>
      </c>
    </row>
    <row r="24" spans="1:9" s="1" customFormat="1" x14ac:dyDescent="0.35">
      <c r="B24" s="118" t="s">
        <v>419</v>
      </c>
      <c r="C24" s="118" t="str" cm="1">
        <f t="array" ref="C24">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RES_01 ; </v>
      </c>
      <c r="D24" s="118" t="str" cm="1">
        <f t="array" ref="D24">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RES_01 ; </v>
      </c>
    </row>
    <row r="25" spans="1:9" s="1" customFormat="1" x14ac:dyDescent="0.35">
      <c r="B25" s="118" t="s">
        <v>427</v>
      </c>
      <c r="C25" s="118" t="str" cm="1">
        <f t="array" ref="C25">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RISK_01 ; RISK_02 ; RISK_03 ; RISK_04 ; </v>
      </c>
      <c r="D25" s="118" t="str" cm="1">
        <f t="array" ref="D25">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RISK_01 ; RISK_02 ; RISK_03 ; RISK_04 ; </v>
      </c>
    </row>
    <row r="26" spans="1:9" s="1" customFormat="1" x14ac:dyDescent="0.35">
      <c r="B26" s="118" t="s">
        <v>452</v>
      </c>
      <c r="C26" s="118" t="str" cm="1">
        <f t="array" ref="C26">_xlfn.CONCAT(
_xlfn._xlws.FILTER(Mapping_Externals_TM[NIST Control],
(LEFT(Mapping_Externals_TM[NIST Control],LEN(Mapping_Externals_TM[NIST Control])-3)=Services_Missing_Control_by_TOPIC[[#This Row],[NIST Topic]])*
((Mapping_Externals_TM[Service ID]="")+(Mapping_Externals_TM[% of the service contributing to this NIST Control]="")),"")
&amp;" ; ")</f>
        <v xml:space="preserve">TP_01 ; </v>
      </c>
      <c r="D26" s="118" t="str" cm="1">
        <f t="array" ref="D26">_xlfn.CONCAT(
_xlfn._xlws.FILTER(Mapping_Externals_Fixed_Price[NIST Control],
(LEFT(Mapping_Externals_Fixed_Price[NIST Control],LEN(Mapping_Externals_Fixed_Price[NIST Control])-3)=Services_Missing_Control_by_TOPIC[[#This Row],[NIST Topic]])*
((Mapping_Externals_Fixed_Price[Service ID]="")+(Mapping_Externals_Fixed_Price[% of the service contributing to this NIST Control]="")),"")
&amp;" ; ")</f>
        <v xml:space="preserve">TP_01 ; </v>
      </c>
    </row>
    <row r="29" spans="1:9" ht="15.5" x14ac:dyDescent="0.35">
      <c r="A29" s="33" t="s">
        <v>514</v>
      </c>
    </row>
    <row r="30" spans="1:9" ht="43.5" x14ac:dyDescent="0.35">
      <c r="B30" s="23" t="s">
        <v>568</v>
      </c>
      <c r="C30" s="23" t="s">
        <v>661</v>
      </c>
      <c r="D30" s="23" t="s">
        <v>678</v>
      </c>
      <c r="E30" s="23" t="s">
        <v>679</v>
      </c>
      <c r="F30" s="23" t="s">
        <v>680</v>
      </c>
      <c r="G30" s="23" t="s">
        <v>681</v>
      </c>
      <c r="H30" s="23" t="s">
        <v>648</v>
      </c>
      <c r="I30" s="23" t="s">
        <v>666</v>
      </c>
    </row>
    <row r="31" spans="1:9" x14ac:dyDescent="0.35">
      <c r="B31" s="87" t="s">
        <v>38</v>
      </c>
      <c r="C31" s="87" t="str">
        <f>_xlfn.XLOOKUP(Mapping_Externals_TM[[#This Row],[NIST Control]],Method_NIST_Referential15[Short ID],Method_NIST_Referential15[Simplified requirement])</f>
        <v>Tools are used by application experts for the software development lifecycle (SDLC).</v>
      </c>
      <c r="D31" s="213" t="s">
        <v>682</v>
      </c>
      <c r="E31" s="213"/>
      <c r="F31" s="217"/>
      <c r="G31" s="214"/>
      <c r="H31" s="218"/>
      <c r="I31" s="73"/>
    </row>
    <row r="32" spans="1:9" x14ac:dyDescent="0.35">
      <c r="B32" s="88" t="s">
        <v>45</v>
      </c>
      <c r="C32" s="87" t="str">
        <f>_xlfn.XLOOKUP(Mapping_Externals_TM[[#This Row],[NIST Control]],Method_NIST_Referential15[Short ID],Method_NIST_Referential15[Simplified requirement])</f>
        <v>Monitoring tools (e.g. Centreon) are used at application level.</v>
      </c>
      <c r="D32" s="213"/>
      <c r="E32" s="213"/>
      <c r="F32" s="217"/>
      <c r="G32" s="215"/>
      <c r="H32" s="218"/>
      <c r="I32" s="73"/>
    </row>
    <row r="33" spans="2:9" x14ac:dyDescent="0.35">
      <c r="B33" s="88" t="s">
        <v>51</v>
      </c>
      <c r="C33" s="87" t="str">
        <f>_xlfn.XLOOKUP(Mapping_Externals_TM[[#This Row],[NIST Control]],Method_NIST_Referential15[Short ID],Method_NIST_Referential15[Simplified requirement])</f>
        <v>Obsolete assets are blocked, replaced or protected.</v>
      </c>
      <c r="D33" s="213" t="s">
        <v>683</v>
      </c>
      <c r="E33" s="213"/>
      <c r="F33" s="217"/>
      <c r="G33" s="215">
        <v>1</v>
      </c>
      <c r="H33" s="218"/>
      <c r="I33" s="73"/>
    </row>
    <row r="34" spans="2:9" x14ac:dyDescent="0.35">
      <c r="B34" s="88" t="s">
        <v>58</v>
      </c>
      <c r="C34" s="87" t="str">
        <f>_xlfn.XLOOKUP(Mapping_Externals_TM[[#This Row],[NIST Control]],Method_NIST_Referential15[Short ID],Method_NIST_Referential15[Simplified requirement])</f>
        <v>Assets or hard disks can be destroyed for security reasons when they are removed from the production environment.</v>
      </c>
      <c r="D34" s="213" t="s">
        <v>684</v>
      </c>
      <c r="E34" s="213"/>
      <c r="F34" s="217"/>
      <c r="G34" s="215">
        <v>0.2</v>
      </c>
      <c r="H34" s="218"/>
      <c r="I34" s="73"/>
    </row>
    <row r="35" spans="2:9" x14ac:dyDescent="0.35">
      <c r="B35" s="89" t="s">
        <v>65</v>
      </c>
      <c r="C35" s="87" t="str">
        <f>_xlfn.XLOOKUP(Mapping_Externals_TM[[#This Row],[NIST Control]],Method_NIST_Referential15[Short ID],Method_NIST_Referential15[Simplified requirement])</f>
        <v>Redundancy options in data centres located in different regions are put in place.</v>
      </c>
      <c r="D35" s="213" t="s">
        <v>685</v>
      </c>
      <c r="E35" s="213"/>
      <c r="F35" s="217"/>
      <c r="G35" s="215">
        <v>0.2</v>
      </c>
      <c r="H35" s="218"/>
      <c r="I35" s="73"/>
    </row>
    <row r="36" spans="2:9" x14ac:dyDescent="0.35">
      <c r="B36" s="88" t="s">
        <v>71</v>
      </c>
      <c r="C36" s="87" t="str">
        <f>_xlfn.XLOOKUP(Mapping_Externals_TM[[#This Row],[NIST Control]],Method_NIST_Referential15[Short ID],Method_NIST_Referential15[Simplified requirement])</f>
        <v>Backup options are put in place</v>
      </c>
      <c r="D36" s="213" t="s">
        <v>686</v>
      </c>
      <c r="E36" s="213"/>
      <c r="F36" s="217"/>
      <c r="G36" s="215">
        <v>0.2</v>
      </c>
      <c r="H36" s="219"/>
      <c r="I36" s="110"/>
    </row>
    <row r="37" spans="2:9" x14ac:dyDescent="0.35">
      <c r="B37" s="88" t="s">
        <v>77</v>
      </c>
      <c r="C37" s="87" t="str">
        <f>_xlfn.XLOOKUP(Mapping_Externals_TM[[#This Row],[NIST Control]],Method_NIST_Referential15[Short ID],Method_NIST_Referential15[Simplified requirement])</f>
        <v>Bastions are used to access cloud consoles</v>
      </c>
      <c r="D37" s="213" t="s">
        <v>687</v>
      </c>
      <c r="E37" s="213"/>
      <c r="F37" s="217"/>
      <c r="G37" s="215">
        <v>0.2</v>
      </c>
      <c r="H37" s="219"/>
      <c r="I37" s="110"/>
    </row>
    <row r="38" spans="2:9" x14ac:dyDescent="0.35">
      <c r="B38" s="88" t="s">
        <v>83</v>
      </c>
      <c r="C38" s="87" t="str">
        <f>_xlfn.XLOOKUP(Mapping_Externals_TM[[#This Row],[NIST Control]],Method_NIST_Referential15[Short ID],Method_NIST_Referential15[Simplified requirement])</f>
        <v>A security model based on Zero-Trust is used</v>
      </c>
      <c r="D38" s="213" t="s">
        <v>688</v>
      </c>
      <c r="E38" s="213"/>
      <c r="F38" s="217"/>
      <c r="G38" s="215">
        <v>0.2</v>
      </c>
      <c r="H38" s="219"/>
      <c r="I38" s="110"/>
    </row>
    <row r="39" spans="2:9" x14ac:dyDescent="0.35">
      <c r="B39" s="88" t="s">
        <v>91</v>
      </c>
      <c r="C39" s="87" t="str">
        <f>_xlfn.XLOOKUP(Mapping_Externals_TM[[#This Row],[NIST Control]],Method_NIST_Referential15[Short ID],Method_NIST_Referential15[Simplified requirement])</f>
        <v>Data classification and mapping tools are used</v>
      </c>
      <c r="D39" s="38"/>
      <c r="E39" s="38"/>
      <c r="F39" s="74"/>
      <c r="G39" s="39"/>
      <c r="H39" s="109"/>
      <c r="I39" s="110"/>
    </row>
    <row r="40" spans="2:9" x14ac:dyDescent="0.35">
      <c r="B40" s="88" t="s">
        <v>96</v>
      </c>
      <c r="C40" s="87" t="str">
        <f>_xlfn.XLOOKUP(Mapping_Externals_TM[[#This Row],[NIST Control]],Method_NIST_Referential15[Short ID],Method_NIST_Referential15[Simplified requirement])</f>
        <v>A personal data register is maintained and monitored</v>
      </c>
      <c r="D40" s="38"/>
      <c r="E40" s="38"/>
      <c r="F40" s="74"/>
      <c r="G40" s="39"/>
      <c r="H40" s="109"/>
      <c r="I40" s="110"/>
    </row>
    <row r="41" spans="2:9" x14ac:dyDescent="0.35">
      <c r="B41" s="88" t="s">
        <v>102</v>
      </c>
      <c r="C41" s="87" t="str">
        <f>_xlfn.XLOOKUP(Mapping_Externals_TM[[#This Row],[NIST Control]],Method_NIST_Referential15[Short ID],Method_NIST_Referential15[Simplified requirement])</f>
        <v>A digital risk management solution (DRM solution: Varonis, AIP) is used to detect data leaks on the Internet</v>
      </c>
      <c r="D41" s="38"/>
      <c r="E41" s="38"/>
      <c r="F41" s="74"/>
      <c r="G41" s="39"/>
      <c r="H41" s="109"/>
      <c r="I41" s="110"/>
    </row>
    <row r="42" spans="2:9" x14ac:dyDescent="0.35">
      <c r="B42" s="88" t="s">
        <v>108</v>
      </c>
      <c r="C42" s="87" t="str">
        <f>_xlfn.XLOOKUP(Mapping_Externals_TM[[#This Row],[NIST Control]],Method_NIST_Referential15[Short ID],Method_NIST_Referential15[Simplified requirement])</f>
        <v>Sensitive data in transit is secured (via a DLP solution, SIEM rules, a secure exchange solution)</v>
      </c>
      <c r="D42" s="38"/>
      <c r="E42" s="38"/>
      <c r="F42" s="74"/>
      <c r="G42" s="39"/>
      <c r="H42" s="109"/>
      <c r="I42" s="110"/>
    </row>
    <row r="43" spans="2:9" x14ac:dyDescent="0.35">
      <c r="B43" s="88" t="s">
        <v>114</v>
      </c>
      <c r="C43" s="87" t="str">
        <f>_xlfn.XLOOKUP(Mapping_Externals_TM[[#This Row],[NIST Control]],Method_NIST_Referential15[Short ID],Method_NIST_Referential15[Simplified requirement])</f>
        <v>Unstructured data leaks are prevented using DLP solutions on workstations (e.g. Varonis, Symantec)</v>
      </c>
      <c r="D43" s="38"/>
      <c r="E43" s="38"/>
      <c r="F43" s="74"/>
      <c r="G43" s="39"/>
      <c r="H43" s="109"/>
      <c r="I43" s="110"/>
    </row>
    <row r="44" spans="2:9" x14ac:dyDescent="0.35">
      <c r="B44" s="88" t="s">
        <v>120</v>
      </c>
      <c r="C44" s="87" t="str">
        <f>_xlfn.XLOOKUP(Mapping_Externals_TM[[#This Row],[NIST Control]],Method_NIST_Referential15[Short ID],Method_NIST_Referential15[Simplified requirement])</f>
        <v xml:space="preserve">DLP solutions are deployed on network points to prevent data leaks </v>
      </c>
      <c r="D44" s="38"/>
      <c r="E44" s="38"/>
      <c r="F44" s="74"/>
      <c r="G44" s="39"/>
      <c r="H44" s="109"/>
      <c r="I44" s="110"/>
    </row>
    <row r="45" spans="2:9" x14ac:dyDescent="0.35">
      <c r="B45" s="88" t="s">
        <v>126</v>
      </c>
      <c r="C45" s="87" t="str">
        <f>_xlfn.XLOOKUP(Mapping_Externals_TM[[#This Row],[NIST Control]],Method_NIST_Referential15[Short ID],Method_NIST_Referential15[Simplified requirement])</f>
        <v>Tools are used to desensitise data</v>
      </c>
      <c r="D45" s="38"/>
      <c r="E45" s="38"/>
      <c r="F45" s="74"/>
      <c r="G45" s="39"/>
      <c r="H45" s="109"/>
      <c r="I45" s="110"/>
    </row>
    <row r="46" spans="2:9" x14ac:dyDescent="0.35">
      <c r="B46" s="88" t="s">
        <v>133</v>
      </c>
      <c r="C46" s="87" t="str">
        <f>_xlfn.XLOOKUP(Mapping_Externals_TM[[#This Row],[NIST Control]],Method_NIST_Referential15[Short ID],Method_NIST_Referential15[Simplified requirement])</f>
        <v>Automatic monitoring of the Internet to detect data leaks (e.g. CyberAngel)</v>
      </c>
      <c r="D46" s="38"/>
      <c r="E46" s="38"/>
      <c r="F46" s="74"/>
      <c r="G46" s="39"/>
      <c r="H46" s="109"/>
      <c r="I46" s="110"/>
    </row>
    <row r="47" spans="2:9" x14ac:dyDescent="0.35">
      <c r="B47" s="88" t="s">
        <v>135</v>
      </c>
      <c r="C47" s="87" t="str">
        <f>_xlfn.XLOOKUP(Mapping_Externals_TM[[#This Row],[NIST Control]],Method_NIST_Referential15[Short ID],Method_NIST_Referential15[Simplified requirement])</f>
        <v>Data is encrypted</v>
      </c>
      <c r="D47" s="38"/>
      <c r="E47" s="38"/>
      <c r="F47" s="74"/>
      <c r="G47" s="39"/>
      <c r="H47" s="109"/>
      <c r="I47" s="110"/>
    </row>
    <row r="48" spans="2:9" x14ac:dyDescent="0.35">
      <c r="B48" s="88" t="s">
        <v>142</v>
      </c>
      <c r="C48" s="87" t="str">
        <f>_xlfn.XLOOKUP(Mapping_Externals_TM[[#This Row],[NIST Control]],Method_NIST_Referential15[Short ID],Method_NIST_Referential15[Simplified requirement])</f>
        <v>Logs of the security systems are kept.</v>
      </c>
      <c r="D48" s="38"/>
      <c r="E48" s="38"/>
      <c r="F48" s="74"/>
      <c r="G48" s="39"/>
      <c r="H48" s="109"/>
      <c r="I48" s="110"/>
    </row>
    <row r="49" spans="2:9" x14ac:dyDescent="0.35">
      <c r="B49" s="88" t="s">
        <v>148</v>
      </c>
      <c r="C49" s="87" t="str">
        <f>_xlfn.XLOOKUP(Mapping_Externals_TM[[#This Row],[NIST Control]],Method_NIST_Referential15[Short ID],Method_NIST_Referential15[Simplified requirement])</f>
        <v>Logs from network security systems, security solutions, infrastructures and business applications are analysed.</v>
      </c>
      <c r="D49" s="38"/>
      <c r="E49" s="38"/>
      <c r="F49" s="74"/>
      <c r="G49" s="39"/>
      <c r="H49" s="109"/>
      <c r="I49" s="110"/>
    </row>
    <row r="50" spans="2:9" x14ac:dyDescent="0.35">
      <c r="B50" s="88" t="s">
        <v>154</v>
      </c>
      <c r="C50" s="87" t="str">
        <f>_xlfn.XLOOKUP(Mapping_Externals_TM[[#This Row],[NIST Control]],Method_NIST_Referential15[Short ID],Method_NIST_Referential15[Simplified requirement])</f>
        <v>The logs are centralised in a SIEM (e.g. Splunk, Logpoint) and abnormal events are detected using detection scenarios. Remedial action is then taken.</v>
      </c>
      <c r="D50" s="38"/>
      <c r="E50" s="38"/>
      <c r="F50" s="74"/>
      <c r="G50" s="39"/>
      <c r="H50" s="109"/>
      <c r="I50" s="110"/>
    </row>
    <row r="51" spans="2:9" x14ac:dyDescent="0.35">
      <c r="B51" s="88" t="s">
        <v>160</v>
      </c>
      <c r="C51" s="87" t="str">
        <f>_xlfn.XLOOKUP(Mapping_Externals_TM[[#This Row],[NIST Control]],Method_NIST_Referential15[Short ID],Method_NIST_Referential15[Simplified requirement])</f>
        <v>CTI sources are used to cover the entire perimeter of the company</v>
      </c>
      <c r="D51" s="38"/>
      <c r="E51" s="38"/>
      <c r="F51" s="74"/>
      <c r="G51" s="39"/>
      <c r="H51" s="109"/>
      <c r="I51" s="110"/>
    </row>
    <row r="52" spans="2:9" x14ac:dyDescent="0.35">
      <c r="B52" s="88" t="s">
        <v>166</v>
      </c>
      <c r="C52" s="87" t="str">
        <f>_xlfn.XLOOKUP(Mapping_Externals_TM[[#This Row],[NIST Control]],Method_NIST_Referential15[Short ID],Method_NIST_Referential15[Simplified requirement])</f>
        <v>Indicators of compromise are qualified and correlated</v>
      </c>
      <c r="D52" s="38"/>
      <c r="E52" s="38"/>
      <c r="F52" s="74"/>
      <c r="G52" s="39"/>
      <c r="H52" s="109"/>
      <c r="I52" s="110"/>
    </row>
    <row r="53" spans="2:9" x14ac:dyDescent="0.35">
      <c r="B53" s="88" t="s">
        <v>172</v>
      </c>
      <c r="C53" s="87" t="str">
        <f>_xlfn.XLOOKUP(Mapping_Externals_TM[[#This Row],[NIST Control]],Method_NIST_Referential15[Short ID],Method_NIST_Referential15[Simplified requirement])</f>
        <v>Intrusion detection systems and intrusion prevention systems are activated and connected to the SIEM</v>
      </c>
      <c r="D53" s="38"/>
      <c r="E53" s="38"/>
      <c r="F53" s="74"/>
      <c r="G53" s="39"/>
      <c r="H53" s="109"/>
      <c r="I53" s="110"/>
    </row>
    <row r="54" spans="2:9" x14ac:dyDescent="0.35">
      <c r="B54" s="88" t="s">
        <v>176</v>
      </c>
      <c r="C54" s="87" t="str">
        <f>_xlfn.XLOOKUP(Mapping_Externals_TM[[#This Row],[NIST Control]],Method_NIST_Referential15[Short ID],Method_NIST_Referential15[Simplified requirement])</f>
        <v>Detection probes (e.g. Darktrace, Vectra) are deployed on the information system</v>
      </c>
      <c r="D54" s="38"/>
      <c r="E54" s="38"/>
      <c r="F54" s="74"/>
      <c r="G54" s="39"/>
      <c r="H54" s="109"/>
      <c r="I54" s="110"/>
    </row>
    <row r="55" spans="2:9" x14ac:dyDescent="0.35">
      <c r="B55" s="88" t="s">
        <v>182</v>
      </c>
      <c r="C55" s="87" t="str">
        <f>_xlfn.XLOOKUP(Mapping_Externals_TM[[#This Row],[NIST Control]],Method_NIST_Referential15[Short ID],Method_NIST_Referential15[Simplified requirement])</f>
        <v>An EDR (endpoint detection and response tool, e.g. Symantec, SentinelOne, Fireeye) and a sandbox are used to detect malicious software</v>
      </c>
      <c r="D55" s="38"/>
      <c r="E55" s="38"/>
      <c r="F55" s="74"/>
      <c r="G55" s="39"/>
      <c r="H55" s="109"/>
      <c r="I55" s="110"/>
    </row>
    <row r="56" spans="2:9" x14ac:dyDescent="0.35">
      <c r="B56" s="88" t="s">
        <v>189</v>
      </c>
      <c r="C56" s="87" t="str">
        <f>_xlfn.XLOOKUP(Mapping_Externals_TM[[#This Row],[NIST Control]],Method_NIST_Referential15[Short ID],Method_NIST_Referential15[Simplified requirement])</f>
        <v>Anti-malware or intrusion prevention solutions (host IPS) are deployed on workstations</v>
      </c>
      <c r="D56" s="38"/>
      <c r="E56" s="38"/>
      <c r="F56" s="74"/>
      <c r="G56" s="39"/>
      <c r="H56" s="109"/>
      <c r="I56" s="110"/>
    </row>
    <row r="57" spans="2:9" x14ac:dyDescent="0.35">
      <c r="B57" s="88" t="s">
        <v>193</v>
      </c>
      <c r="C57" s="87" t="str">
        <f>_xlfn.XLOOKUP(Mapping_Externals_TM[[#This Row],[NIST Control]],Method_NIST_Referential15[Short ID],Method_NIST_Referential15[Simplified requirement])</f>
        <v>An EDR (endpoint detection and response tool, e.g. SentinelOne, Symantec, FireEye) is deployed on all workstations</v>
      </c>
      <c r="D57" s="38"/>
      <c r="E57" s="38"/>
      <c r="F57" s="74"/>
      <c r="G57" s="39"/>
      <c r="H57" s="109"/>
      <c r="I57" s="110"/>
    </row>
    <row r="58" spans="2:9" x14ac:dyDescent="0.35">
      <c r="B58" s="88" t="s">
        <v>199</v>
      </c>
      <c r="C58" s="87" t="str">
        <f>_xlfn.XLOOKUP(Mapping_Externals_TM[[#This Row],[NIST Control]],Method_NIST_Referential15[Short ID],Method_NIST_Referential15[Simplified requirement])</f>
        <v>A device management tool (e.g. SCCM, Intune, Tanium, Jamf) is deployed on workstations</v>
      </c>
      <c r="D58" s="38"/>
      <c r="E58" s="38"/>
      <c r="F58" s="74"/>
      <c r="G58" s="39"/>
      <c r="H58" s="109"/>
      <c r="I58" s="110"/>
    </row>
    <row r="59" spans="2:9" x14ac:dyDescent="0.35">
      <c r="B59" s="88" t="s">
        <v>205</v>
      </c>
      <c r="C59" s="87" t="str">
        <f>_xlfn.XLOOKUP(Mapping_Externals_TM[[#This Row],[NIST Control]],Method_NIST_Referential15[Short ID],Method_NIST_Referential15[Simplified requirement])</f>
        <v>Remote access is secured using encrypted VPN (Netscale, Pulse, Cisco), host checking or multi-factor authentication (MFA)</v>
      </c>
      <c r="D59" s="38"/>
      <c r="E59" s="38"/>
      <c r="F59" s="74"/>
      <c r="G59" s="39"/>
      <c r="H59" s="109"/>
      <c r="I59" s="110"/>
    </row>
    <row r="60" spans="2:9" x14ac:dyDescent="0.35">
      <c r="B60" s="88" t="s">
        <v>211</v>
      </c>
      <c r="C60" s="87" t="str">
        <f>_xlfn.XLOOKUP(Mapping_Externals_TM[[#This Row],[NIST Control]],Method_NIST_Referential15[Short ID],Method_NIST_Referential15[Simplified requirement])</f>
        <v>USB keys are protected inside and outside the company premises (anti-virus scanning software, sandbox, encrypted USB key)</v>
      </c>
      <c r="D60" s="38"/>
      <c r="E60" s="38"/>
      <c r="F60" s="74"/>
      <c r="G60" s="39"/>
      <c r="H60" s="109"/>
      <c r="I60" s="110"/>
    </row>
    <row r="61" spans="2:9" x14ac:dyDescent="0.35">
      <c r="B61" s="88" t="s">
        <v>217</v>
      </c>
      <c r="C61" s="87" t="str">
        <f>_xlfn.XLOOKUP(Mapping_Externals_TM[[#This Row],[NIST Control]],Method_NIST_Referential15[Short ID],Method_NIST_Referential15[Simplified requirement])</f>
        <v>A management tool (e.g. MDM, Microsoft Intune, Mobile Iron, AirWatch) is installed on mobile phones</v>
      </c>
      <c r="D61" s="38"/>
      <c r="E61" s="38"/>
      <c r="F61" s="74"/>
      <c r="G61" s="39"/>
      <c r="H61" s="109"/>
      <c r="I61" s="110"/>
    </row>
    <row r="62" spans="2:9" x14ac:dyDescent="0.35">
      <c r="B62" s="88" t="s">
        <v>223</v>
      </c>
      <c r="C62" s="87" t="str">
        <f>_xlfn.XLOOKUP(Mapping_Externals_TM[[#This Row],[NIST Control]],Method_NIST_Referential15[Short ID],Method_NIST_Referential15[Simplified requirement])</f>
        <v>The email platform is secured via anti-virus scanning, transport layer security encryption (TLS), server relay, anti-spam and anti-phishing software, advanced threat protection software (e.g. Windows ATP, Proofpoint).</v>
      </c>
      <c r="D62" s="38"/>
      <c r="E62" s="38"/>
      <c r="F62" s="74"/>
      <c r="G62" s="39"/>
      <c r="H62" s="109"/>
      <c r="I62" s="110"/>
    </row>
    <row r="63" spans="2:9" x14ac:dyDescent="0.35">
      <c r="B63" s="88" t="s">
        <v>229</v>
      </c>
      <c r="C63" s="87" t="str">
        <f>_xlfn.XLOOKUP(Mapping_Externals_TM[[#This Row],[NIST Control]],Method_NIST_Referential15[Short ID],Method_NIST_Referential15[Simplified requirement])</f>
        <v>Dedicated workstations for administrators</v>
      </c>
      <c r="D63" s="38"/>
      <c r="E63" s="38"/>
      <c r="F63" s="74"/>
      <c r="G63" s="39"/>
      <c r="H63" s="109"/>
      <c r="I63" s="110"/>
    </row>
    <row r="64" spans="2:9" x14ac:dyDescent="0.35">
      <c r="B64" s="88" t="s">
        <v>236</v>
      </c>
      <c r="C64" s="87" t="str">
        <f>_xlfn.XLOOKUP(Mapping_Externals_TM[[#This Row],[NIST Control]],Method_NIST_Referential15[Short ID],Method_NIST_Referential15[Simplified requirement])</f>
        <v>A dedicated cybersecurity organisation is in place, with defined roles and responsibilities</v>
      </c>
      <c r="D64" s="38"/>
      <c r="E64" s="38"/>
      <c r="F64" s="74"/>
      <c r="G64" s="39"/>
      <c r="H64" s="109"/>
      <c r="I64" s="110"/>
    </row>
    <row r="65" spans="2:9" x14ac:dyDescent="0.35">
      <c r="B65" s="88" t="s">
        <v>242</v>
      </c>
      <c r="C65" s="87" t="str">
        <f>_xlfn.XLOOKUP(Mapping_Externals_TM[[#This Row],[NIST Control]],Method_NIST_Referential15[Short ID],Method_NIST_Referential15[Simplified requirement])</f>
        <v>Cybersecurity awareness is raised among internal and external employees via training and tests for certain populations</v>
      </c>
      <c r="D65" s="38"/>
      <c r="E65" s="38"/>
      <c r="F65" s="74"/>
      <c r="G65" s="215">
        <v>1</v>
      </c>
      <c r="H65" s="109"/>
      <c r="I65" s="110"/>
    </row>
    <row r="66" spans="2:9" x14ac:dyDescent="0.35">
      <c r="B66" s="88" t="s">
        <v>248</v>
      </c>
      <c r="C66" s="87" t="str">
        <f>_xlfn.XLOOKUP(Mapping_Externals_TM[[#This Row],[NIST Control]],Method_NIST_Referential15[Short ID],Method_NIST_Referential15[Simplified requirement])</f>
        <v>A dashboard has been formalised to monitor the level of IS security</v>
      </c>
      <c r="D66" s="38"/>
      <c r="E66" s="38"/>
      <c r="F66" s="74"/>
      <c r="G66" s="39"/>
      <c r="H66" s="109"/>
      <c r="I66" s="110"/>
    </row>
    <row r="67" spans="2:9" x14ac:dyDescent="0.35">
      <c r="B67" s="88" t="s">
        <v>255</v>
      </c>
      <c r="C67" s="87" t="str">
        <f>_xlfn.XLOOKUP(Mapping_Externals_TM[[#This Row],[NIST Control]],Method_NIST_Referential15[Short ID],Method_NIST_Referential15[Simplified requirement])</f>
        <v>An identity lifecycle management tool (e.g. Sailpoint, Oracle, IBM, One Identity) is used to manage user identities</v>
      </c>
      <c r="D67" s="38"/>
      <c r="E67" s="38"/>
      <c r="F67" s="74"/>
      <c r="G67" s="39"/>
      <c r="H67" s="109"/>
      <c r="I67" s="110"/>
    </row>
    <row r="68" spans="2:9" x14ac:dyDescent="0.35">
      <c r="B68" s="88" t="s">
        <v>261</v>
      </c>
      <c r="C68" s="87" t="str">
        <f>_xlfn.XLOOKUP(Mapping_Externals_TM[[#This Row],[NIST Control]],Method_NIST_Referential15[Short ID],Method_NIST_Referential15[Simplified requirement])</f>
        <v>Alternative mechanisms are used to authenticate technical identities, such as authentication tokens</v>
      </c>
      <c r="D68" s="38"/>
      <c r="E68" s="38"/>
      <c r="F68" s="74"/>
      <c r="G68" s="39"/>
      <c r="H68" s="109"/>
      <c r="I68" s="110"/>
    </row>
    <row r="69" spans="2:9" x14ac:dyDescent="0.35">
      <c r="B69" s="88" t="s">
        <v>269</v>
      </c>
      <c r="C69" s="87" t="str">
        <f>_xlfn.XLOOKUP(Mapping_Externals_TM[[#This Row],[NIST Control]],Method_NIST_Referential15[Short ID],Method_NIST_Referential15[Simplified requirement])</f>
        <v>A security incident management process is in place, documented and monitored</v>
      </c>
      <c r="D69" s="38"/>
      <c r="E69" s="38"/>
      <c r="F69" s="74"/>
      <c r="G69" s="39"/>
      <c r="H69" s="109"/>
      <c r="I69" s="110"/>
    </row>
    <row r="70" spans="2:9" x14ac:dyDescent="0.35">
      <c r="B70" s="88" t="s">
        <v>275</v>
      </c>
      <c r="C70" s="87" t="str">
        <f>_xlfn.XLOOKUP(Mapping_Externals_TM[[#This Row],[NIST Control]],Method_NIST_Referential15[Short ID],Method_NIST_Referential15[Simplified requirement])</f>
        <v>Tools are used for investigations (e.g. EnCase)</v>
      </c>
      <c r="D70" s="38"/>
      <c r="E70" s="38"/>
      <c r="F70" s="74"/>
      <c r="G70" s="39"/>
      <c r="H70" s="109"/>
      <c r="I70" s="110"/>
    </row>
    <row r="71" spans="2:9" x14ac:dyDescent="0.35">
      <c r="B71" s="88" t="s">
        <v>281</v>
      </c>
      <c r="C71" s="87" t="str">
        <f>_xlfn.XLOOKUP(Mapping_Externals_TM[[#This Row],[NIST Control]],Method_NIST_Referential15[Short ID],Method_NIST_Referential15[Simplified requirement])</f>
        <v>Incident response service providers are mobilised during a crisis or incident</v>
      </c>
      <c r="D71" s="38"/>
      <c r="E71" s="38"/>
      <c r="F71" s="74"/>
      <c r="G71" s="39"/>
      <c r="H71" s="109"/>
      <c r="I71" s="110"/>
    </row>
    <row r="72" spans="2:9" x14ac:dyDescent="0.35">
      <c r="B72" s="88" t="s">
        <v>288</v>
      </c>
      <c r="C72" s="87" t="str">
        <f>_xlfn.XLOOKUP(Mapping_Externals_TM[[#This Row],[NIST Control]],Method_NIST_Referential15[Short ID],Method_NIST_Referential15[Simplified requirement])</f>
        <v>Applications are secured using firewalls, intrusion prevention systems (IPS), proxy-inverses and WAFs</v>
      </c>
      <c r="D72" s="38"/>
      <c r="E72" s="38"/>
      <c r="F72" s="74"/>
      <c r="G72" s="39"/>
      <c r="H72" s="109"/>
      <c r="I72" s="110"/>
    </row>
    <row r="73" spans="2:9" x14ac:dyDescent="0.35">
      <c r="B73" s="88" t="s">
        <v>294</v>
      </c>
      <c r="C73" s="87" t="str">
        <f>_xlfn.XLOOKUP(Mapping_Externals_TM[[#This Row],[NIST Control]],Method_NIST_Referential15[Short ID],Method_NIST_Referential15[Simplified requirement])</f>
        <v>Network segmentation rules are in place</v>
      </c>
      <c r="D73" s="38"/>
      <c r="E73" s="38"/>
      <c r="F73" s="74"/>
      <c r="G73" s="39"/>
      <c r="H73" s="109"/>
      <c r="I73" s="110"/>
    </row>
    <row r="74" spans="2:9" x14ac:dyDescent="0.35">
      <c r="B74" s="88" t="s">
        <v>300</v>
      </c>
      <c r="C74" s="87" t="str">
        <f>_xlfn.XLOOKUP(Mapping_Externals_TM[[#This Row],[NIST Control]],Method_NIST_Referential15[Short ID],Method_NIST_Referential15[Simplified requirement])</f>
        <v>Network flows are protected, for example by an automatic micro-segmentation tool (e.g. Illumio)</v>
      </c>
      <c r="D74" s="38"/>
      <c r="E74" s="38"/>
      <c r="F74" s="74"/>
      <c r="G74" s="39"/>
      <c r="H74" s="109"/>
      <c r="I74" s="110"/>
    </row>
    <row r="75" spans="2:9" x14ac:dyDescent="0.35">
      <c r="B75" s="88" t="s">
        <v>306</v>
      </c>
      <c r="C75" s="87" t="str">
        <f>_xlfn.XLOOKUP(Mapping_Externals_TM[[#This Row],[NIST Control]],Method_NIST_Referential15[Short ID],Method_NIST_Referential15[Simplified requirement])</f>
        <v>Data flows are identified, mapped and centralised in a global tool (e.g. Tufin, AlgoSec)</v>
      </c>
      <c r="D75" s="38"/>
      <c r="E75" s="38"/>
      <c r="F75" s="74"/>
      <c r="G75" s="39"/>
      <c r="H75" s="109"/>
      <c r="I75" s="110"/>
    </row>
    <row r="76" spans="2:9" x14ac:dyDescent="0.35">
      <c r="B76" s="88" t="s">
        <v>312</v>
      </c>
      <c r="C76" s="87" t="str">
        <f>_xlfn.XLOOKUP(Mapping_Externals_TM[[#This Row],[NIST Control]],Method_NIST_Referential15[Short ID],Method_NIST_Referential15[Simplified requirement])</f>
        <v>Automatic tools scan the network (e.g. NetFlow, Cisco, J-Flow, Darktrace) to detect unauthorised or unusual flows</v>
      </c>
      <c r="D76" s="38"/>
      <c r="E76" s="38"/>
      <c r="F76" s="74"/>
      <c r="G76" s="39"/>
      <c r="H76" s="109"/>
      <c r="I76" s="110"/>
    </row>
    <row r="77" spans="2:9" x14ac:dyDescent="0.35">
      <c r="B77" s="88" t="s">
        <v>318</v>
      </c>
      <c r="C77" s="87" t="str">
        <f>_xlfn.XLOOKUP(Mapping_Externals_TM[[#This Row],[NIST Control]],Method_NIST_Referential15[Short ID],Method_NIST_Referential15[Simplified requirement])</f>
        <v>Automatic reporting and real-time detection of Shadow IT are operational, for example using a data flow discovery tool (e.g. Tufin, AlgoSec and/or via a CASB).</v>
      </c>
      <c r="D77" s="38"/>
      <c r="E77" s="38"/>
      <c r="F77" s="74"/>
      <c r="G77" s="39"/>
      <c r="H77" s="109"/>
      <c r="I77" s="110"/>
    </row>
    <row r="78" spans="2:9" x14ac:dyDescent="0.35">
      <c r="B78" s="88" t="s">
        <v>324</v>
      </c>
      <c r="C78" s="87" t="str">
        <f>_xlfn.XLOOKUP(Mapping_Externals_TM[[#This Row],[NIST Control]],Method_NIST_Referential15[Short ID],Method_NIST_Referential15[Simplified requirement])</f>
        <v>All Internet access is via a proxy managed by the company.</v>
      </c>
      <c r="D78" s="38"/>
      <c r="E78" s="38"/>
      <c r="F78" s="74"/>
      <c r="G78" s="39"/>
      <c r="H78" s="109"/>
      <c r="I78" s="110"/>
    </row>
    <row r="79" spans="2:9" x14ac:dyDescent="0.35">
      <c r="B79" s="88" t="s">
        <v>330</v>
      </c>
      <c r="C79" s="87" t="str">
        <f>_xlfn.XLOOKUP(Mapping_Externals_TM[[#This Row],[NIST Control]],Method_NIST_Referential15[Short ID],Method_NIST_Referential15[Simplified requirement])</f>
        <v>Protective measures are implemented for all browsing, such as proxy, web page analysis, sandboxing and TLS decryption.</v>
      </c>
      <c r="D79" s="38"/>
      <c r="E79" s="38"/>
      <c r="F79" s="74"/>
      <c r="G79" s="39"/>
      <c r="H79" s="109"/>
      <c r="I79" s="110"/>
    </row>
    <row r="80" spans="2:9" x14ac:dyDescent="0.35">
      <c r="B80" s="88" t="s">
        <v>336</v>
      </c>
      <c r="C80" s="87" t="str">
        <f>_xlfn.XLOOKUP(Mapping_Externals_TM[[#This Row],[NIST Control]],Method_NIST_Referential15[Short ID],Method_NIST_Referential15[Simplified requirement])</f>
        <v>Internet-facing services are secured using a network-based anti-DDoS solution.</v>
      </c>
      <c r="D80" s="38"/>
      <c r="E80" s="38"/>
      <c r="F80" s="74"/>
      <c r="G80" s="39"/>
      <c r="H80" s="109"/>
      <c r="I80" s="110"/>
    </row>
    <row r="81" spans="2:9" x14ac:dyDescent="0.35">
      <c r="B81" s="88" t="s">
        <v>340</v>
      </c>
      <c r="C81" s="87" t="str">
        <f>_xlfn.XLOOKUP(Mapping_Externals_TM[[#This Row],[NIST Control]],Method_NIST_Referential15[Short ID],Method_NIST_Referential15[Simplified requirement])</f>
        <v>Internet-facing services are secured using an application-based anti-DDoS solution.</v>
      </c>
      <c r="D81" s="38"/>
      <c r="E81" s="38"/>
      <c r="F81" s="74"/>
      <c r="G81" s="39"/>
      <c r="H81" s="109"/>
      <c r="I81" s="110"/>
    </row>
    <row r="82" spans="2:9" x14ac:dyDescent="0.35">
      <c r="B82" s="88" t="s">
        <v>346</v>
      </c>
      <c r="C82" s="87" t="str">
        <f>_xlfn.XLOOKUP(Mapping_Externals_TM[[#This Row],[NIST Control]],Method_NIST_Referential15[Short ID],Method_NIST_Referential15[Simplified requirement])</f>
        <v>A dedicated administration IS and just-in-time authentication are in place to prevent unauthorised access during remote administration.</v>
      </c>
      <c r="D82" s="38"/>
      <c r="E82" s="38"/>
      <c r="F82" s="74"/>
      <c r="G82" s="39"/>
      <c r="H82" s="109"/>
      <c r="I82" s="110"/>
    </row>
    <row r="83" spans="2:9" x14ac:dyDescent="0.35">
      <c r="B83" s="88" t="s">
        <v>352</v>
      </c>
      <c r="C83" s="87" t="str">
        <f>_xlfn.XLOOKUP(Mapping_Externals_TM[[#This Row],[NIST Control]],Method_NIST_Referential15[Short ID],Method_NIST_Referential15[Simplified requirement])</f>
        <v>External workstation connections to the corporate network are prevented using NAC (e.g. ForeScout, Palo Alto) and segregation based on asset type.</v>
      </c>
      <c r="D83" s="38"/>
      <c r="E83" s="38"/>
      <c r="F83" s="74"/>
      <c r="G83" s="39"/>
      <c r="H83" s="109"/>
      <c r="I83" s="110"/>
    </row>
    <row r="84" spans="2:9" x14ac:dyDescent="0.35">
      <c r="B84" s="88" t="s">
        <v>359</v>
      </c>
      <c r="C84" s="87" t="str">
        <f>_xlfn.XLOOKUP(Mapping_Externals_TM[[#This Row],[NIST Control]],Method_NIST_Referential15[Short ID],Method_NIST_Referential15[Simplified requirement])</f>
        <v>Vulnerability scans (e.g. Qualys), code scans (e.g. Checkmarx, Fortify, Veracode) and penetration tests (e.g. Veracode) are also carried out.</v>
      </c>
      <c r="D84" s="38"/>
      <c r="E84" s="38"/>
      <c r="F84" s="74"/>
      <c r="G84" s="39"/>
      <c r="H84" s="109"/>
      <c r="I84" s="110"/>
    </row>
    <row r="85" spans="2:9" x14ac:dyDescent="0.35">
      <c r="B85" s="88" t="s">
        <v>365</v>
      </c>
      <c r="C85" s="87" t="str">
        <f>_xlfn.XLOOKUP(Mapping_Externals_TM[[#This Row],[NIST Control]],Method_NIST_Referential15[Short ID],Method_NIST_Referential15[Simplified requirement])</f>
        <v>Critical infrastructures are strengthened.</v>
      </c>
      <c r="D85" s="38"/>
      <c r="E85" s="38"/>
      <c r="F85" s="74"/>
      <c r="G85" s="39"/>
      <c r="H85" s="109"/>
      <c r="I85" s="110"/>
    </row>
    <row r="86" spans="2:9" x14ac:dyDescent="0.35">
      <c r="B86" s="88" t="s">
        <v>371</v>
      </c>
      <c r="C86" s="87" t="str">
        <f>_xlfn.XLOOKUP(Mapping_Externals_TM[[#This Row],[NIST Control]],Method_NIST_Referential15[Short ID],Method_NIST_Referential15[Simplified requirement])</f>
        <v>Vulnerability scans (e.g. Qualys, Rapid7, Acunetix, Tenable, OpenVAS) are performed on servers, operating system, middleware, database and network infrastructure.</v>
      </c>
      <c r="D86" s="38"/>
      <c r="E86" s="38"/>
      <c r="F86" s="74"/>
      <c r="G86" s="39"/>
      <c r="H86" s="109"/>
      <c r="I86" s="110"/>
    </row>
    <row r="87" spans="2:9" x14ac:dyDescent="0.35">
      <c r="B87" s="88" t="s">
        <v>377</v>
      </c>
      <c r="C87" s="87" t="str">
        <f>_xlfn.XLOOKUP(Mapping_Externals_TM[[#This Row],[NIST Control]],Method_NIST_Referential15[Short ID],Method_NIST_Referential15[Simplified requirement])</f>
        <v>Patching of servers, middleware, databases and network infrastructure is performed using tools (e.g. WSUS, SEP).</v>
      </c>
      <c r="D87" s="38"/>
      <c r="E87" s="38"/>
      <c r="F87" s="74"/>
      <c r="G87" s="39"/>
      <c r="H87" s="109"/>
      <c r="I87" s="110"/>
    </row>
    <row r="88" spans="2:9" x14ac:dyDescent="0.35">
      <c r="B88" s="88" t="s">
        <v>381</v>
      </c>
      <c r="C88" s="87" t="str">
        <f>_xlfn.XLOOKUP(Mapping_Externals_TM[[#This Row],[NIST Control]],Method_NIST_Referential15[Short ID],Method_NIST_Referential15[Simplified requirement])</f>
        <v>Virtual patching (e.g. Trend Micro) is carried out.</v>
      </c>
      <c r="D88" s="38"/>
      <c r="E88" s="38"/>
      <c r="F88" s="74"/>
      <c r="G88" s="39"/>
      <c r="H88" s="109"/>
      <c r="I88" s="110"/>
    </row>
    <row r="89" spans="2:9" x14ac:dyDescent="0.35">
      <c r="B89" s="88" t="s">
        <v>387</v>
      </c>
      <c r="C89" s="87" t="str">
        <f>_xlfn.XLOOKUP(Mapping_Externals_TM[[#This Row],[NIST Control]],Method_NIST_Referential15[Short ID],Method_NIST_Referential15[Simplified requirement])</f>
        <v>All changes are consolidated in a single centralised ITSM tool (e.g. Service Now).</v>
      </c>
      <c r="D89" s="38"/>
      <c r="E89" s="38"/>
      <c r="F89" s="74"/>
      <c r="G89" s="39"/>
      <c r="H89" s="109"/>
      <c r="I89" s="110"/>
    </row>
    <row r="90" spans="2:9" x14ac:dyDescent="0.35">
      <c r="B90" s="88" t="s">
        <v>393</v>
      </c>
      <c r="C90" s="87" t="str">
        <f>_xlfn.XLOOKUP(Mapping_Externals_TM[[#This Row],[NIST Control]],Method_NIST_Referential15[Short ID],Method_NIST_Referential15[Simplified requirement])</f>
        <v>Differences with the configuration databases are identified in real time using tools (e.g. Pupet, Ansible, Qualys, BigFix).</v>
      </c>
      <c r="D90" s="38"/>
      <c r="E90" s="38"/>
      <c r="F90" s="74"/>
      <c r="G90" s="39"/>
      <c r="H90" s="109"/>
      <c r="I90" s="110"/>
    </row>
    <row r="91" spans="2:9" x14ac:dyDescent="0.35">
      <c r="B91" s="88" t="s">
        <v>399</v>
      </c>
      <c r="C91" s="87" t="str">
        <f>_xlfn.XLOOKUP(Mapping_Externals_TM[[#This Row],[NIST Control]],Method_NIST_Referential15[Short ID],Method_NIST_Referential15[Simplified requirement])</f>
        <v>Tier 0 (sensitive area for AD management) is separated from the rest of the IS, using a dedicated workstation for the domain administrator and a dedicated infrastructure for Tier 0 administration.</v>
      </c>
      <c r="D91" s="38"/>
      <c r="E91" s="38"/>
      <c r="F91" s="74"/>
      <c r="G91" s="39"/>
      <c r="H91" s="109"/>
      <c r="I91" s="110"/>
    </row>
    <row r="92" spans="2:9" x14ac:dyDescent="0.35">
      <c r="B92" s="88" t="s">
        <v>405</v>
      </c>
      <c r="C92" s="87" t="str">
        <f>_xlfn.XLOOKUP(Mapping_Externals_TM[[#This Row],[NIST Control]],Method_NIST_Referential15[Short ID],Method_NIST_Referential15[Simplified requirement])</f>
        <v>Infrastructures are in place to manage the lifecycle of the certificates used, such as a single master PKI and inventory and analysis tools.</v>
      </c>
      <c r="D92" s="38"/>
      <c r="E92" s="38"/>
      <c r="F92" s="74"/>
      <c r="G92" s="39"/>
      <c r="H92" s="109"/>
      <c r="I92" s="110"/>
    </row>
    <row r="93" spans="2:9" x14ac:dyDescent="0.35">
      <c r="B93" s="88" t="s">
        <v>411</v>
      </c>
      <c r="C93" s="87" t="str">
        <f>_xlfn.XLOOKUP(Mapping_Externals_TM[[#This Row],[NIST Control]],Method_NIST_Referential15[Short ID],Method_NIST_Referential15[Simplified requirement])</f>
        <v>The certification authorities' private keys are secured in HSMs or in a physical safe.</v>
      </c>
      <c r="D93" s="38"/>
      <c r="E93" s="38"/>
      <c r="F93" s="74"/>
      <c r="G93" s="39"/>
      <c r="H93" s="109"/>
      <c r="I93" s="110"/>
    </row>
    <row r="94" spans="2:9" x14ac:dyDescent="0.35">
      <c r="B94" s="88" t="s">
        <v>417</v>
      </c>
      <c r="C94" s="87" t="str">
        <f>_xlfn.XLOOKUP(Mapping_Externals_TM[[#This Row],[NIST Control]],Method_NIST_Referential15[Short ID],Method_NIST_Referential15[Simplified requirement])</f>
        <v>Secure means are used to deploy remote updates (MFA, tests on a non-production environment).</v>
      </c>
      <c r="D94" s="38"/>
      <c r="E94" s="38"/>
      <c r="F94" s="74"/>
      <c r="G94" s="39"/>
      <c r="H94" s="109"/>
      <c r="I94" s="110"/>
    </row>
    <row r="95" spans="2:9" x14ac:dyDescent="0.35">
      <c r="B95" s="88" t="s">
        <v>425</v>
      </c>
      <c r="C95" s="87" t="str">
        <f>_xlfn.XLOOKUP(Mapping_Externals_TM[[#This Row],[NIST Control]],Method_NIST_Referential15[Short ID],Method_NIST_Referential15[Simplified requirement])</f>
        <v>Data is regularly backed up on company assets, including disconnected equipment, and a rapid reconstruction tool is available in the event of a crisis.</v>
      </c>
      <c r="D95" s="38"/>
      <c r="E95" s="38"/>
      <c r="F95" s="74"/>
      <c r="G95" s="39"/>
      <c r="H95" s="109"/>
      <c r="I95" s="110"/>
    </row>
    <row r="96" spans="2:9" x14ac:dyDescent="0.35">
      <c r="B96" s="88" t="s">
        <v>432</v>
      </c>
      <c r="C96" s="87" t="str">
        <f>_xlfn.XLOOKUP(Mapping_Externals_TM[[#This Row],[NIST Control]],Method_NIST_Referential15[Short ID],Method_NIST_Referential15[Simplified requirement])</f>
        <v>Threats to the company are identified and consolidated.</v>
      </c>
      <c r="D96" s="38"/>
      <c r="E96" s="38"/>
      <c r="F96" s="74"/>
      <c r="G96" s="39"/>
      <c r="H96" s="109"/>
      <c r="I96" s="110"/>
    </row>
    <row r="97" spans="1:9" x14ac:dyDescent="0.35">
      <c r="B97" s="88" t="s">
        <v>438</v>
      </c>
      <c r="C97" s="87" t="str">
        <f>_xlfn.XLOOKUP(Mapping_Externals_TM[[#This Row],[NIST Control]],Method_NIST_Referential15[Short ID],Method_NIST_Referential15[Simplified requirement])</f>
        <v>Risks are determined at project/product level (formalised toolbox, adapted to agile projects, periodic reviews).</v>
      </c>
      <c r="D97" s="38"/>
      <c r="E97" s="38"/>
      <c r="F97" s="74"/>
      <c r="G97" s="39"/>
      <c r="H97" s="109"/>
      <c r="I97" s="110"/>
    </row>
    <row r="98" spans="1:9" x14ac:dyDescent="0.35">
      <c r="B98" s="88" t="s">
        <v>444</v>
      </c>
      <c r="C98" s="87" t="str">
        <f>_xlfn.XLOOKUP(Mapping_Externals_TM[[#This Row],[NIST Control]],Method_NIST_Referential15[Short ID],Method_NIST_Referential15[Simplified requirement])</f>
        <v>After an acquisition and before any new connection, the implementation of security measures is checked.</v>
      </c>
      <c r="D98" s="38"/>
      <c r="E98" s="38"/>
      <c r="F98" s="74"/>
      <c r="G98" s="39"/>
      <c r="H98" s="109"/>
      <c r="I98" s="110"/>
    </row>
    <row r="99" spans="1:9" x14ac:dyDescent="0.35">
      <c r="B99" s="88" t="s">
        <v>450</v>
      </c>
      <c r="C99" s="87" t="str">
        <f>_xlfn.XLOOKUP(Mapping_Externals_TM[[#This Row],[NIST Control]],Method_NIST_Referential15[Short ID],Method_NIST_Referential15[Simplified requirement])</f>
        <v>Technical and organisational security audits are carried out on the information system.</v>
      </c>
      <c r="D99" s="38"/>
      <c r="E99" s="38"/>
      <c r="F99" s="74"/>
      <c r="G99" s="39"/>
      <c r="H99" s="109"/>
      <c r="I99" s="110"/>
    </row>
    <row r="100" spans="1:9" x14ac:dyDescent="0.35">
      <c r="B100" s="88" t="s">
        <v>457</v>
      </c>
      <c r="C100" s="87" t="str">
        <f>_xlfn.XLOOKUP(Mapping_Externals_TM[[#This Row],[NIST Control]],Method_NIST_Referential15[Short ID],Method_NIST_Referential15[Simplified requirement])</f>
        <v>A process is in place to assess compliance with the contractual obligations of third parties.</v>
      </c>
      <c r="D100" s="38"/>
      <c r="E100" s="38"/>
      <c r="F100" s="74"/>
      <c r="G100" s="39"/>
      <c r="H100" s="109"/>
      <c r="I100" s="110"/>
    </row>
    <row r="103" spans="1:9" ht="15.5" x14ac:dyDescent="0.35">
      <c r="A103" s="33" t="s">
        <v>515</v>
      </c>
    </row>
    <row r="104" spans="1:9" ht="43.5" x14ac:dyDescent="0.35">
      <c r="B104" s="23" t="s">
        <v>568</v>
      </c>
      <c r="C104" s="23" t="s">
        <v>661</v>
      </c>
      <c r="D104" s="23" t="s">
        <v>678</v>
      </c>
      <c r="E104" s="23" t="s">
        <v>679</v>
      </c>
      <c r="F104" s="23" t="s">
        <v>680</v>
      </c>
      <c r="G104" s="23" t="s">
        <v>681</v>
      </c>
      <c r="H104" s="23" t="s">
        <v>648</v>
      </c>
      <c r="I104" s="23" t="s">
        <v>666</v>
      </c>
    </row>
    <row r="105" spans="1:9" x14ac:dyDescent="0.35">
      <c r="B105" s="87" t="s">
        <v>38</v>
      </c>
      <c r="C105" s="87" t="str">
        <f>_xlfn.XLOOKUP(Mapping_Externals_Fixed_Price[[#This Row],[NIST Control]],Method_NIST_Referential15[Short ID],Method_NIST_Referential15[Simplified requirement])</f>
        <v>Tools are used by application experts for the software development lifecycle (SDLC).</v>
      </c>
      <c r="D105" s="213" t="s">
        <v>682</v>
      </c>
      <c r="E105" s="213"/>
      <c r="F105" s="217"/>
      <c r="G105" s="214"/>
      <c r="H105" s="72"/>
      <c r="I105" s="73"/>
    </row>
    <row r="106" spans="1:9" x14ac:dyDescent="0.35">
      <c r="B106" s="88" t="s">
        <v>45</v>
      </c>
      <c r="C106" s="87" t="str">
        <f>_xlfn.XLOOKUP(Mapping_Externals_Fixed_Price[[#This Row],[NIST Control]],Method_NIST_Referential15[Short ID],Method_NIST_Referential15[Simplified requirement])</f>
        <v>Monitoring tools (e.g. Centreon) are used at application level.</v>
      </c>
      <c r="D106" s="213"/>
      <c r="E106" s="213"/>
      <c r="F106" s="217"/>
      <c r="G106" s="215">
        <v>0.5</v>
      </c>
      <c r="H106" s="72"/>
      <c r="I106" s="73"/>
    </row>
    <row r="107" spans="1:9" x14ac:dyDescent="0.35">
      <c r="B107" s="88" t="s">
        <v>51</v>
      </c>
      <c r="C107" s="87" t="str">
        <f>_xlfn.XLOOKUP(Mapping_Externals_Fixed_Price[[#This Row],[NIST Control]],Method_NIST_Referential15[Short ID],Method_NIST_Referential15[Simplified requirement])</f>
        <v>Obsolete assets are blocked, replaced or protected.</v>
      </c>
      <c r="D107" s="213" t="s">
        <v>683</v>
      </c>
      <c r="E107" s="213"/>
      <c r="F107" s="217"/>
      <c r="G107" s="215">
        <v>0.3</v>
      </c>
      <c r="H107" s="72"/>
      <c r="I107" s="73"/>
    </row>
    <row r="108" spans="1:9" x14ac:dyDescent="0.35">
      <c r="B108" s="88" t="s">
        <v>58</v>
      </c>
      <c r="C108" s="87" t="str">
        <f>_xlfn.XLOOKUP(Mapping_Externals_Fixed_Price[[#This Row],[NIST Control]],Method_NIST_Referential15[Short ID],Method_NIST_Referential15[Simplified requirement])</f>
        <v>Assets or hard disks can be destroyed for security reasons when they are removed from the production environment.</v>
      </c>
      <c r="D108" s="213" t="s">
        <v>684</v>
      </c>
      <c r="E108" s="213"/>
      <c r="F108" s="217"/>
      <c r="G108" s="215">
        <v>0.2</v>
      </c>
      <c r="H108" s="72"/>
      <c r="I108" s="73"/>
    </row>
    <row r="109" spans="1:9" x14ac:dyDescent="0.35">
      <c r="B109" s="89" t="s">
        <v>65</v>
      </c>
      <c r="C109" s="87" t="str">
        <f>_xlfn.XLOOKUP(Mapping_Externals_Fixed_Price[[#This Row],[NIST Control]],Method_NIST_Referential15[Short ID],Method_NIST_Referential15[Simplified requirement])</f>
        <v>Redundancy options in data centres located in different regions are put in place.</v>
      </c>
      <c r="D109" s="213" t="s">
        <v>685</v>
      </c>
      <c r="E109" s="213"/>
      <c r="F109" s="217"/>
      <c r="G109" s="216">
        <v>1</v>
      </c>
      <c r="H109" s="72"/>
      <c r="I109" s="73"/>
    </row>
    <row r="110" spans="1:9" x14ac:dyDescent="0.35">
      <c r="B110" s="88" t="s">
        <v>71</v>
      </c>
      <c r="C110" s="87" t="str">
        <f>_xlfn.XLOOKUP(Mapping_Externals_Fixed_Price[[#This Row],[NIST Control]],Method_NIST_Referential15[Short ID],Method_NIST_Referential15[Simplified requirement])</f>
        <v>Backup options are put in place</v>
      </c>
      <c r="D110" s="213"/>
      <c r="E110" s="213"/>
      <c r="F110" s="217"/>
      <c r="G110" s="215"/>
      <c r="H110" s="109"/>
      <c r="I110" s="110"/>
    </row>
    <row r="111" spans="1:9" x14ac:dyDescent="0.35">
      <c r="B111" s="88" t="s">
        <v>77</v>
      </c>
      <c r="C111" s="87" t="str">
        <f>_xlfn.XLOOKUP(Mapping_Externals_Fixed_Price[[#This Row],[NIST Control]],Method_NIST_Referential15[Short ID],Method_NIST_Referential15[Simplified requirement])</f>
        <v>Bastions are used to access cloud consoles</v>
      </c>
      <c r="D111" s="38"/>
      <c r="E111" s="38"/>
      <c r="F111" s="74"/>
      <c r="G111" s="39"/>
      <c r="H111" s="109"/>
      <c r="I111" s="110"/>
    </row>
    <row r="112" spans="1:9" x14ac:dyDescent="0.35">
      <c r="B112" s="88" t="s">
        <v>83</v>
      </c>
      <c r="C112" s="87" t="str">
        <f>_xlfn.XLOOKUP(Mapping_Externals_Fixed_Price[[#This Row],[NIST Control]],Method_NIST_Referential15[Short ID],Method_NIST_Referential15[Simplified requirement])</f>
        <v>A security model based on Zero-Trust is used</v>
      </c>
      <c r="D112" s="38"/>
      <c r="E112" s="38"/>
      <c r="F112" s="74"/>
      <c r="G112" s="39"/>
      <c r="H112" s="109"/>
      <c r="I112" s="110"/>
    </row>
    <row r="113" spans="2:9" x14ac:dyDescent="0.35">
      <c r="B113" s="88" t="s">
        <v>91</v>
      </c>
      <c r="C113" s="87" t="str">
        <f>_xlfn.XLOOKUP(Mapping_Externals_Fixed_Price[[#This Row],[NIST Control]],Method_NIST_Referential15[Short ID],Method_NIST_Referential15[Simplified requirement])</f>
        <v>Data classification and mapping tools are used</v>
      </c>
      <c r="D113" s="38"/>
      <c r="E113" s="38"/>
      <c r="F113" s="74"/>
      <c r="G113" s="39"/>
      <c r="H113" s="109"/>
      <c r="I113" s="110"/>
    </row>
    <row r="114" spans="2:9" x14ac:dyDescent="0.35">
      <c r="B114" s="88" t="s">
        <v>96</v>
      </c>
      <c r="C114" s="87" t="str">
        <f>_xlfn.XLOOKUP(Mapping_Externals_Fixed_Price[[#This Row],[NIST Control]],Method_NIST_Referential15[Short ID],Method_NIST_Referential15[Simplified requirement])</f>
        <v>A personal data register is maintained and monitored</v>
      </c>
      <c r="D114" s="38"/>
      <c r="E114" s="38"/>
      <c r="F114" s="74"/>
      <c r="G114" s="39"/>
      <c r="H114" s="109"/>
      <c r="I114" s="110"/>
    </row>
    <row r="115" spans="2:9" x14ac:dyDescent="0.35">
      <c r="B115" s="88" t="s">
        <v>102</v>
      </c>
      <c r="C115" s="87" t="str">
        <f>_xlfn.XLOOKUP(Mapping_Externals_Fixed_Price[[#This Row],[NIST Control]],Method_NIST_Referential15[Short ID],Method_NIST_Referential15[Simplified requirement])</f>
        <v>A digital risk management solution (DRM solution: Varonis, AIP) is used to detect data leaks on the Internet</v>
      </c>
      <c r="D115" s="38"/>
      <c r="E115" s="38"/>
      <c r="F115" s="74"/>
      <c r="G115" s="39"/>
      <c r="H115" s="109"/>
      <c r="I115" s="110"/>
    </row>
    <row r="116" spans="2:9" x14ac:dyDescent="0.35">
      <c r="B116" s="88" t="s">
        <v>108</v>
      </c>
      <c r="C116" s="87" t="str">
        <f>_xlfn.XLOOKUP(Mapping_Externals_Fixed_Price[[#This Row],[NIST Control]],Method_NIST_Referential15[Short ID],Method_NIST_Referential15[Simplified requirement])</f>
        <v>Sensitive data in transit is secured (via a DLP solution, SIEM rules, a secure exchange solution)</v>
      </c>
      <c r="D116" s="38"/>
      <c r="E116" s="38"/>
      <c r="F116" s="74"/>
      <c r="G116" s="39"/>
      <c r="H116" s="109"/>
      <c r="I116" s="110"/>
    </row>
    <row r="117" spans="2:9" x14ac:dyDescent="0.35">
      <c r="B117" s="88" t="s">
        <v>114</v>
      </c>
      <c r="C117" s="87" t="str">
        <f>_xlfn.XLOOKUP(Mapping_Externals_Fixed_Price[[#This Row],[NIST Control]],Method_NIST_Referential15[Short ID],Method_NIST_Referential15[Simplified requirement])</f>
        <v>Unstructured data leaks are prevented using DLP solutions on workstations (e.g. Varonis, Symantec)</v>
      </c>
      <c r="D117" s="38"/>
      <c r="E117" s="38"/>
      <c r="F117" s="74"/>
      <c r="G117" s="39"/>
      <c r="H117" s="109"/>
      <c r="I117" s="110"/>
    </row>
    <row r="118" spans="2:9" x14ac:dyDescent="0.35">
      <c r="B118" s="88" t="s">
        <v>120</v>
      </c>
      <c r="C118" s="87" t="str">
        <f>_xlfn.XLOOKUP(Mapping_Externals_Fixed_Price[[#This Row],[NIST Control]],Method_NIST_Referential15[Short ID],Method_NIST_Referential15[Simplified requirement])</f>
        <v xml:space="preserve">DLP solutions are deployed on network points to prevent data leaks </v>
      </c>
      <c r="D118" s="38"/>
      <c r="E118" s="38"/>
      <c r="F118" s="74"/>
      <c r="G118" s="39"/>
      <c r="H118" s="109"/>
      <c r="I118" s="110"/>
    </row>
    <row r="119" spans="2:9" x14ac:dyDescent="0.35">
      <c r="B119" s="88" t="s">
        <v>126</v>
      </c>
      <c r="C119" s="87" t="str">
        <f>_xlfn.XLOOKUP(Mapping_Externals_Fixed_Price[[#This Row],[NIST Control]],Method_NIST_Referential15[Short ID],Method_NIST_Referential15[Simplified requirement])</f>
        <v>Tools are used to desensitise data</v>
      </c>
      <c r="D119" s="38"/>
      <c r="E119" s="38"/>
      <c r="F119" s="74"/>
      <c r="G119" s="39"/>
      <c r="H119" s="109"/>
      <c r="I119" s="110"/>
    </row>
    <row r="120" spans="2:9" x14ac:dyDescent="0.35">
      <c r="B120" s="88" t="s">
        <v>133</v>
      </c>
      <c r="C120" s="87" t="str">
        <f>_xlfn.XLOOKUP(Mapping_Externals_Fixed_Price[[#This Row],[NIST Control]],Method_NIST_Referential15[Short ID],Method_NIST_Referential15[Simplified requirement])</f>
        <v>Automatic monitoring of the Internet to detect data leaks (e.g. CyberAngel)</v>
      </c>
      <c r="D120" s="38"/>
      <c r="E120" s="38"/>
      <c r="F120" s="74"/>
      <c r="G120" s="39"/>
      <c r="H120" s="109"/>
      <c r="I120" s="110"/>
    </row>
    <row r="121" spans="2:9" x14ac:dyDescent="0.35">
      <c r="B121" s="88" t="s">
        <v>135</v>
      </c>
      <c r="C121" s="87" t="str">
        <f>_xlfn.XLOOKUP(Mapping_Externals_Fixed_Price[[#This Row],[NIST Control]],Method_NIST_Referential15[Short ID],Method_NIST_Referential15[Simplified requirement])</f>
        <v>Data is encrypted</v>
      </c>
      <c r="D121" s="38"/>
      <c r="E121" s="38"/>
      <c r="F121" s="74"/>
      <c r="G121" s="39"/>
      <c r="H121" s="109"/>
      <c r="I121" s="110"/>
    </row>
    <row r="122" spans="2:9" x14ac:dyDescent="0.35">
      <c r="B122" s="88" t="s">
        <v>142</v>
      </c>
      <c r="C122" s="87" t="str">
        <f>_xlfn.XLOOKUP(Mapping_Externals_Fixed_Price[[#This Row],[NIST Control]],Method_NIST_Referential15[Short ID],Method_NIST_Referential15[Simplified requirement])</f>
        <v>Logs of the security systems are kept.</v>
      </c>
      <c r="D122" s="38"/>
      <c r="E122" s="38"/>
      <c r="F122" s="74"/>
      <c r="G122" s="39"/>
      <c r="H122" s="109"/>
      <c r="I122" s="110"/>
    </row>
    <row r="123" spans="2:9" x14ac:dyDescent="0.35">
      <c r="B123" s="88" t="s">
        <v>148</v>
      </c>
      <c r="C123" s="87" t="str">
        <f>_xlfn.XLOOKUP(Mapping_Externals_Fixed_Price[[#This Row],[NIST Control]],Method_NIST_Referential15[Short ID],Method_NIST_Referential15[Simplified requirement])</f>
        <v>Logs from network security systems, security solutions, infrastructures and business applications are analysed.</v>
      </c>
      <c r="D123" s="38"/>
      <c r="E123" s="38"/>
      <c r="F123" s="74"/>
      <c r="G123" s="39"/>
      <c r="H123" s="109"/>
      <c r="I123" s="110"/>
    </row>
    <row r="124" spans="2:9" x14ac:dyDescent="0.35">
      <c r="B124" s="88" t="s">
        <v>154</v>
      </c>
      <c r="C124" s="87" t="str">
        <f>_xlfn.XLOOKUP(Mapping_Externals_Fixed_Price[[#This Row],[NIST Control]],Method_NIST_Referential15[Short ID],Method_NIST_Referential15[Simplified requirement])</f>
        <v>The logs are centralised in a SIEM (e.g. Splunk, Logpoint) and abnormal events are detected using detection scenarios. Remedial action is then taken.</v>
      </c>
      <c r="D124" s="38"/>
      <c r="E124" s="38"/>
      <c r="F124" s="74"/>
      <c r="G124" s="39"/>
      <c r="H124" s="109"/>
      <c r="I124" s="110"/>
    </row>
    <row r="125" spans="2:9" x14ac:dyDescent="0.35">
      <c r="B125" s="88" t="s">
        <v>160</v>
      </c>
      <c r="C125" s="87" t="str">
        <f>_xlfn.XLOOKUP(Mapping_Externals_Fixed_Price[[#This Row],[NIST Control]],Method_NIST_Referential15[Short ID],Method_NIST_Referential15[Simplified requirement])</f>
        <v>CTI sources are used to cover the entire perimeter of the company</v>
      </c>
      <c r="D125" s="38"/>
      <c r="E125" s="38"/>
      <c r="F125" s="74"/>
      <c r="G125" s="39"/>
      <c r="H125" s="109"/>
      <c r="I125" s="110"/>
    </row>
    <row r="126" spans="2:9" x14ac:dyDescent="0.35">
      <c r="B126" s="88" t="s">
        <v>166</v>
      </c>
      <c r="C126" s="87" t="str">
        <f>_xlfn.XLOOKUP(Mapping_Externals_Fixed_Price[[#This Row],[NIST Control]],Method_NIST_Referential15[Short ID],Method_NIST_Referential15[Simplified requirement])</f>
        <v>Indicators of compromise are qualified and correlated</v>
      </c>
      <c r="D126" s="38"/>
      <c r="E126" s="38"/>
      <c r="F126" s="74"/>
      <c r="G126" s="39"/>
      <c r="H126" s="109"/>
      <c r="I126" s="110"/>
    </row>
    <row r="127" spans="2:9" x14ac:dyDescent="0.35">
      <c r="B127" s="88" t="s">
        <v>172</v>
      </c>
      <c r="C127" s="87" t="str">
        <f>_xlfn.XLOOKUP(Mapping_Externals_Fixed_Price[[#This Row],[NIST Control]],Method_NIST_Referential15[Short ID],Method_NIST_Referential15[Simplified requirement])</f>
        <v>Intrusion detection systems and intrusion prevention systems are activated and connected to the SIEM</v>
      </c>
      <c r="D127" s="38"/>
      <c r="E127" s="38"/>
      <c r="F127" s="74"/>
      <c r="G127" s="39"/>
      <c r="H127" s="109"/>
      <c r="I127" s="110"/>
    </row>
    <row r="128" spans="2:9" x14ac:dyDescent="0.35">
      <c r="B128" s="88" t="s">
        <v>176</v>
      </c>
      <c r="C128" s="87" t="str">
        <f>_xlfn.XLOOKUP(Mapping_Externals_Fixed_Price[[#This Row],[NIST Control]],Method_NIST_Referential15[Short ID],Method_NIST_Referential15[Simplified requirement])</f>
        <v>Detection probes (e.g. Darktrace, Vectra) are deployed on the information system</v>
      </c>
      <c r="D128" s="38"/>
      <c r="E128" s="38"/>
      <c r="F128" s="74"/>
      <c r="G128" s="39"/>
      <c r="H128" s="109"/>
      <c r="I128" s="110"/>
    </row>
    <row r="129" spans="2:9" x14ac:dyDescent="0.35">
      <c r="B129" s="88" t="s">
        <v>182</v>
      </c>
      <c r="C129" s="87" t="str">
        <f>_xlfn.XLOOKUP(Mapping_Externals_Fixed_Price[[#This Row],[NIST Control]],Method_NIST_Referential15[Short ID],Method_NIST_Referential15[Simplified requirement])</f>
        <v>An EDR (endpoint detection and response tool, e.g. Symantec, SentinelOne, Fireeye) and a sandbox are used to detect malicious software</v>
      </c>
      <c r="D129" s="38"/>
      <c r="E129" s="38"/>
      <c r="F129" s="74"/>
      <c r="G129" s="39"/>
      <c r="H129" s="109"/>
      <c r="I129" s="110"/>
    </row>
    <row r="130" spans="2:9" x14ac:dyDescent="0.35">
      <c r="B130" s="88" t="s">
        <v>189</v>
      </c>
      <c r="C130" s="87" t="str">
        <f>_xlfn.XLOOKUP(Mapping_Externals_Fixed_Price[[#This Row],[NIST Control]],Method_NIST_Referential15[Short ID],Method_NIST_Referential15[Simplified requirement])</f>
        <v>Anti-malware or intrusion prevention solutions (host IPS) are deployed on workstations</v>
      </c>
      <c r="D130" s="38"/>
      <c r="E130" s="38"/>
      <c r="F130" s="74"/>
      <c r="G130" s="39"/>
      <c r="H130" s="109"/>
      <c r="I130" s="110"/>
    </row>
    <row r="131" spans="2:9" x14ac:dyDescent="0.35">
      <c r="B131" s="88" t="s">
        <v>193</v>
      </c>
      <c r="C131" s="87" t="str">
        <f>_xlfn.XLOOKUP(Mapping_Externals_Fixed_Price[[#This Row],[NIST Control]],Method_NIST_Referential15[Short ID],Method_NIST_Referential15[Simplified requirement])</f>
        <v>An EDR (endpoint detection and response tool, e.g. SentinelOne, Symantec, FireEye) is deployed on all workstations</v>
      </c>
      <c r="D131" s="38"/>
      <c r="E131" s="38"/>
      <c r="F131" s="74"/>
      <c r="G131" s="39"/>
      <c r="H131" s="109"/>
      <c r="I131" s="110"/>
    </row>
    <row r="132" spans="2:9" x14ac:dyDescent="0.35">
      <c r="B132" s="88" t="s">
        <v>199</v>
      </c>
      <c r="C132" s="87" t="str">
        <f>_xlfn.XLOOKUP(Mapping_Externals_Fixed_Price[[#This Row],[NIST Control]],Method_NIST_Referential15[Short ID],Method_NIST_Referential15[Simplified requirement])</f>
        <v>A device management tool (e.g. SCCM, Intune, Tanium, Jamf) is deployed on workstations</v>
      </c>
      <c r="D132" s="38"/>
      <c r="E132" s="38"/>
      <c r="F132" s="74"/>
      <c r="G132" s="39"/>
      <c r="H132" s="109"/>
      <c r="I132" s="110"/>
    </row>
    <row r="133" spans="2:9" x14ac:dyDescent="0.35">
      <c r="B133" s="88" t="s">
        <v>205</v>
      </c>
      <c r="C133" s="87" t="str">
        <f>_xlfn.XLOOKUP(Mapping_Externals_Fixed_Price[[#This Row],[NIST Control]],Method_NIST_Referential15[Short ID],Method_NIST_Referential15[Simplified requirement])</f>
        <v>Remote access is secured using encrypted VPN (Netscale, Pulse, Cisco), host checking or multi-factor authentication (MFA)</v>
      </c>
      <c r="D133" s="38"/>
      <c r="E133" s="38"/>
      <c r="F133" s="74"/>
      <c r="G133" s="39"/>
      <c r="H133" s="109"/>
      <c r="I133" s="110"/>
    </row>
    <row r="134" spans="2:9" x14ac:dyDescent="0.35">
      <c r="B134" s="88" t="s">
        <v>211</v>
      </c>
      <c r="C134" s="87" t="str">
        <f>_xlfn.XLOOKUP(Mapping_Externals_Fixed_Price[[#This Row],[NIST Control]],Method_NIST_Referential15[Short ID],Method_NIST_Referential15[Simplified requirement])</f>
        <v>USB keys are protected inside and outside the company premises (anti-virus scanning software, sandbox, encrypted USB key)</v>
      </c>
      <c r="D134" s="38"/>
      <c r="E134" s="38"/>
      <c r="F134" s="74"/>
      <c r="G134" s="39"/>
      <c r="H134" s="109"/>
      <c r="I134" s="110"/>
    </row>
    <row r="135" spans="2:9" x14ac:dyDescent="0.35">
      <c r="B135" s="88" t="s">
        <v>217</v>
      </c>
      <c r="C135" s="87" t="str">
        <f>_xlfn.XLOOKUP(Mapping_Externals_Fixed_Price[[#This Row],[NIST Control]],Method_NIST_Referential15[Short ID],Method_NIST_Referential15[Simplified requirement])</f>
        <v>A management tool (e.g. MDM, Microsoft Intune, Mobile Iron, AirWatch) is installed on mobile phones</v>
      </c>
      <c r="D135" s="38"/>
      <c r="E135" s="38"/>
      <c r="F135" s="74"/>
      <c r="G135" s="39"/>
      <c r="H135" s="109"/>
      <c r="I135" s="110"/>
    </row>
    <row r="136" spans="2:9" x14ac:dyDescent="0.35">
      <c r="B136" s="88" t="s">
        <v>223</v>
      </c>
      <c r="C136" s="87" t="str">
        <f>_xlfn.XLOOKUP(Mapping_Externals_Fixed_Price[[#This Row],[NIST Control]],Method_NIST_Referential15[Short ID],Method_NIST_Referential15[Simplified requirement])</f>
        <v>The email platform is secured via anti-virus scanning, transport layer security encryption (TLS), server relay, anti-spam and anti-phishing software, advanced threat protection software (e.g. Windows ATP, Proofpoint).</v>
      </c>
      <c r="D136" s="38"/>
      <c r="E136" s="38"/>
      <c r="F136" s="74"/>
      <c r="G136" s="39"/>
      <c r="H136" s="109"/>
      <c r="I136" s="110"/>
    </row>
    <row r="137" spans="2:9" x14ac:dyDescent="0.35">
      <c r="B137" s="88" t="s">
        <v>229</v>
      </c>
      <c r="C137" s="87" t="str">
        <f>_xlfn.XLOOKUP(Mapping_Externals_Fixed_Price[[#This Row],[NIST Control]],Method_NIST_Referential15[Short ID],Method_NIST_Referential15[Simplified requirement])</f>
        <v>Dedicated workstations for administrators</v>
      </c>
      <c r="D137" s="38"/>
      <c r="E137" s="38"/>
      <c r="F137" s="74"/>
      <c r="G137" s="39"/>
      <c r="H137" s="109"/>
      <c r="I137" s="110"/>
    </row>
    <row r="138" spans="2:9" x14ac:dyDescent="0.35">
      <c r="B138" s="88" t="s">
        <v>236</v>
      </c>
      <c r="C138" s="87" t="str">
        <f>_xlfn.XLOOKUP(Mapping_Externals_Fixed_Price[[#This Row],[NIST Control]],Method_NIST_Referential15[Short ID],Method_NIST_Referential15[Simplified requirement])</f>
        <v>A dedicated cybersecurity organisation is in place, with defined roles and responsibilities</v>
      </c>
      <c r="D138" s="38"/>
      <c r="E138" s="38"/>
      <c r="F138" s="74"/>
      <c r="G138" s="39"/>
      <c r="H138" s="109"/>
      <c r="I138" s="110"/>
    </row>
    <row r="139" spans="2:9" x14ac:dyDescent="0.35">
      <c r="B139" s="88" t="s">
        <v>242</v>
      </c>
      <c r="C139" s="87" t="str">
        <f>_xlfn.XLOOKUP(Mapping_Externals_Fixed_Price[[#This Row],[NIST Control]],Method_NIST_Referential15[Short ID],Method_NIST_Referential15[Simplified requirement])</f>
        <v>Cybersecurity awareness is raised among internal and external employees via training and tests for certain populations</v>
      </c>
      <c r="D139" s="38"/>
      <c r="E139" s="38"/>
      <c r="F139" s="74"/>
      <c r="G139" s="39"/>
      <c r="H139" s="109"/>
      <c r="I139" s="110"/>
    </row>
    <row r="140" spans="2:9" x14ac:dyDescent="0.35">
      <c r="B140" s="88" t="s">
        <v>248</v>
      </c>
      <c r="C140" s="87" t="str">
        <f>_xlfn.XLOOKUP(Mapping_Externals_Fixed_Price[[#This Row],[NIST Control]],Method_NIST_Referential15[Short ID],Method_NIST_Referential15[Simplified requirement])</f>
        <v>A dashboard has been formalised to monitor the level of IS security</v>
      </c>
      <c r="D140" s="38"/>
      <c r="E140" s="38"/>
      <c r="F140" s="74"/>
      <c r="G140" s="39"/>
      <c r="H140" s="109"/>
      <c r="I140" s="110"/>
    </row>
    <row r="141" spans="2:9" x14ac:dyDescent="0.35">
      <c r="B141" s="88" t="s">
        <v>255</v>
      </c>
      <c r="C141" s="87" t="str">
        <f>_xlfn.XLOOKUP(Mapping_Externals_Fixed_Price[[#This Row],[NIST Control]],Method_NIST_Referential15[Short ID],Method_NIST_Referential15[Simplified requirement])</f>
        <v>An identity lifecycle management tool (e.g. Sailpoint, Oracle, IBM, One Identity) is used to manage user identities</v>
      </c>
      <c r="D141" s="38"/>
      <c r="E141" s="38"/>
      <c r="F141" s="74"/>
      <c r="G141" s="39"/>
      <c r="H141" s="109"/>
      <c r="I141" s="110"/>
    </row>
    <row r="142" spans="2:9" x14ac:dyDescent="0.35">
      <c r="B142" s="88" t="s">
        <v>261</v>
      </c>
      <c r="C142" s="87" t="str">
        <f>_xlfn.XLOOKUP(Mapping_Externals_Fixed_Price[[#This Row],[NIST Control]],Method_NIST_Referential15[Short ID],Method_NIST_Referential15[Simplified requirement])</f>
        <v>Alternative mechanisms are used to authenticate technical identities, such as authentication tokens</v>
      </c>
      <c r="D142" s="38"/>
      <c r="E142" s="38"/>
      <c r="F142" s="74"/>
      <c r="G142" s="39"/>
      <c r="H142" s="109"/>
      <c r="I142" s="110"/>
    </row>
    <row r="143" spans="2:9" x14ac:dyDescent="0.35">
      <c r="B143" s="88" t="s">
        <v>269</v>
      </c>
      <c r="C143" s="87" t="str">
        <f>_xlfn.XLOOKUP(Mapping_Externals_Fixed_Price[[#This Row],[NIST Control]],Method_NIST_Referential15[Short ID],Method_NIST_Referential15[Simplified requirement])</f>
        <v>A security incident management process is in place, documented and monitored</v>
      </c>
      <c r="D143" s="38"/>
      <c r="E143" s="38"/>
      <c r="F143" s="74"/>
      <c r="G143" s="39"/>
      <c r="H143" s="109"/>
      <c r="I143" s="110"/>
    </row>
    <row r="144" spans="2:9" x14ac:dyDescent="0.35">
      <c r="B144" s="88" t="s">
        <v>275</v>
      </c>
      <c r="C144" s="87" t="str">
        <f>_xlfn.XLOOKUP(Mapping_Externals_Fixed_Price[[#This Row],[NIST Control]],Method_NIST_Referential15[Short ID],Method_NIST_Referential15[Simplified requirement])</f>
        <v>Tools are used for investigations (e.g. EnCase)</v>
      </c>
      <c r="D144" s="38"/>
      <c r="E144" s="38"/>
      <c r="F144" s="74"/>
      <c r="G144" s="39"/>
      <c r="H144" s="109"/>
      <c r="I144" s="110"/>
    </row>
    <row r="145" spans="2:9" x14ac:dyDescent="0.35">
      <c r="B145" s="88" t="s">
        <v>281</v>
      </c>
      <c r="C145" s="87" t="str">
        <f>_xlfn.XLOOKUP(Mapping_Externals_Fixed_Price[[#This Row],[NIST Control]],Method_NIST_Referential15[Short ID],Method_NIST_Referential15[Simplified requirement])</f>
        <v>Incident response service providers are mobilised during a crisis or incident</v>
      </c>
      <c r="D145" s="38"/>
      <c r="E145" s="38"/>
      <c r="F145" s="74"/>
      <c r="G145" s="39"/>
      <c r="H145" s="109"/>
      <c r="I145" s="110"/>
    </row>
    <row r="146" spans="2:9" x14ac:dyDescent="0.35">
      <c r="B146" s="88" t="s">
        <v>288</v>
      </c>
      <c r="C146" s="87" t="str">
        <f>_xlfn.XLOOKUP(Mapping_Externals_Fixed_Price[[#This Row],[NIST Control]],Method_NIST_Referential15[Short ID],Method_NIST_Referential15[Simplified requirement])</f>
        <v>Applications are secured using firewalls, intrusion prevention systems (IPS), proxy-inverses and WAFs</v>
      </c>
      <c r="D146" s="38"/>
      <c r="E146" s="38"/>
      <c r="F146" s="74"/>
      <c r="G146" s="39"/>
      <c r="H146" s="109"/>
      <c r="I146" s="110"/>
    </row>
    <row r="147" spans="2:9" x14ac:dyDescent="0.35">
      <c r="B147" s="88" t="s">
        <v>294</v>
      </c>
      <c r="C147" s="87" t="str">
        <f>_xlfn.XLOOKUP(Mapping_Externals_Fixed_Price[[#This Row],[NIST Control]],Method_NIST_Referential15[Short ID],Method_NIST_Referential15[Simplified requirement])</f>
        <v>Network segmentation rules are in place</v>
      </c>
      <c r="D147" s="38"/>
      <c r="E147" s="38"/>
      <c r="F147" s="74"/>
      <c r="G147" s="39"/>
      <c r="H147" s="109"/>
      <c r="I147" s="110"/>
    </row>
    <row r="148" spans="2:9" x14ac:dyDescent="0.35">
      <c r="B148" s="88" t="s">
        <v>300</v>
      </c>
      <c r="C148" s="87" t="str">
        <f>_xlfn.XLOOKUP(Mapping_Externals_Fixed_Price[[#This Row],[NIST Control]],Method_NIST_Referential15[Short ID],Method_NIST_Referential15[Simplified requirement])</f>
        <v>Network flows are protected, for example by an automatic micro-segmentation tool (e.g. Illumio)</v>
      </c>
      <c r="D148" s="38"/>
      <c r="E148" s="38"/>
      <c r="F148" s="74"/>
      <c r="G148" s="39"/>
      <c r="H148" s="109"/>
      <c r="I148" s="110"/>
    </row>
    <row r="149" spans="2:9" x14ac:dyDescent="0.35">
      <c r="B149" s="88" t="s">
        <v>306</v>
      </c>
      <c r="C149" s="87" t="str">
        <f>_xlfn.XLOOKUP(Mapping_Externals_Fixed_Price[[#This Row],[NIST Control]],Method_NIST_Referential15[Short ID],Method_NIST_Referential15[Simplified requirement])</f>
        <v>Data flows are identified, mapped and centralised in a global tool (e.g. Tufin, AlgoSec)</v>
      </c>
      <c r="D149" s="38"/>
      <c r="E149" s="38"/>
      <c r="F149" s="74"/>
      <c r="G149" s="39"/>
      <c r="H149" s="109"/>
      <c r="I149" s="110"/>
    </row>
    <row r="150" spans="2:9" x14ac:dyDescent="0.35">
      <c r="B150" s="88" t="s">
        <v>312</v>
      </c>
      <c r="C150" s="87" t="str">
        <f>_xlfn.XLOOKUP(Mapping_Externals_Fixed_Price[[#This Row],[NIST Control]],Method_NIST_Referential15[Short ID],Method_NIST_Referential15[Simplified requirement])</f>
        <v>Automatic tools scan the network (e.g. NetFlow, Cisco, J-Flow, Darktrace) to detect unauthorised or unusual flows</v>
      </c>
      <c r="D150" s="38"/>
      <c r="E150" s="38"/>
      <c r="F150" s="74"/>
      <c r="G150" s="39"/>
      <c r="H150" s="109"/>
      <c r="I150" s="110"/>
    </row>
    <row r="151" spans="2:9" x14ac:dyDescent="0.35">
      <c r="B151" s="88" t="s">
        <v>318</v>
      </c>
      <c r="C151" s="87" t="str">
        <f>_xlfn.XLOOKUP(Mapping_Externals_Fixed_Price[[#This Row],[NIST Control]],Method_NIST_Referential15[Short ID],Method_NIST_Referential15[Simplified requirement])</f>
        <v>Automatic reporting and real-time detection of Shadow IT are operational, for example using a data flow discovery tool (e.g. Tufin, AlgoSec and/or via a CASB).</v>
      </c>
      <c r="D151" s="38"/>
      <c r="E151" s="38"/>
      <c r="F151" s="74"/>
      <c r="G151" s="39"/>
      <c r="H151" s="109"/>
      <c r="I151" s="110"/>
    </row>
    <row r="152" spans="2:9" x14ac:dyDescent="0.35">
      <c r="B152" s="88" t="s">
        <v>324</v>
      </c>
      <c r="C152" s="87" t="str">
        <f>_xlfn.XLOOKUP(Mapping_Externals_Fixed_Price[[#This Row],[NIST Control]],Method_NIST_Referential15[Short ID],Method_NIST_Referential15[Simplified requirement])</f>
        <v>All Internet access is via a proxy managed by the company.</v>
      </c>
      <c r="D152" s="38"/>
      <c r="E152" s="38"/>
      <c r="F152" s="74"/>
      <c r="G152" s="39"/>
      <c r="H152" s="109"/>
      <c r="I152" s="110"/>
    </row>
    <row r="153" spans="2:9" x14ac:dyDescent="0.35">
      <c r="B153" s="88" t="s">
        <v>330</v>
      </c>
      <c r="C153" s="87" t="str">
        <f>_xlfn.XLOOKUP(Mapping_Externals_Fixed_Price[[#This Row],[NIST Control]],Method_NIST_Referential15[Short ID],Method_NIST_Referential15[Simplified requirement])</f>
        <v>Protective measures are implemented for all browsing, such as proxy, web page analysis, sandboxing and TLS decryption.</v>
      </c>
      <c r="D153" s="38"/>
      <c r="E153" s="38"/>
      <c r="F153" s="74"/>
      <c r="G153" s="39"/>
      <c r="H153" s="109"/>
      <c r="I153" s="110"/>
    </row>
    <row r="154" spans="2:9" x14ac:dyDescent="0.35">
      <c r="B154" s="88" t="s">
        <v>336</v>
      </c>
      <c r="C154" s="87" t="str">
        <f>_xlfn.XLOOKUP(Mapping_Externals_Fixed_Price[[#This Row],[NIST Control]],Method_NIST_Referential15[Short ID],Method_NIST_Referential15[Simplified requirement])</f>
        <v>Internet-facing services are secured using a network-based anti-DDoS solution.</v>
      </c>
      <c r="D154" s="38"/>
      <c r="E154" s="38"/>
      <c r="F154" s="74"/>
      <c r="G154" s="39"/>
      <c r="H154" s="109"/>
      <c r="I154" s="110"/>
    </row>
    <row r="155" spans="2:9" x14ac:dyDescent="0.35">
      <c r="B155" s="88" t="s">
        <v>340</v>
      </c>
      <c r="C155" s="87" t="str">
        <f>_xlfn.XLOOKUP(Mapping_Externals_Fixed_Price[[#This Row],[NIST Control]],Method_NIST_Referential15[Short ID],Method_NIST_Referential15[Simplified requirement])</f>
        <v>Internet-facing services are secured using an application-based anti-DDoS solution.</v>
      </c>
      <c r="D155" s="38"/>
      <c r="E155" s="38"/>
      <c r="F155" s="74"/>
      <c r="G155" s="39"/>
      <c r="H155" s="109"/>
      <c r="I155" s="110"/>
    </row>
    <row r="156" spans="2:9" x14ac:dyDescent="0.35">
      <c r="B156" s="88" t="s">
        <v>346</v>
      </c>
      <c r="C156" s="87" t="str">
        <f>_xlfn.XLOOKUP(Mapping_Externals_Fixed_Price[[#This Row],[NIST Control]],Method_NIST_Referential15[Short ID],Method_NIST_Referential15[Simplified requirement])</f>
        <v>A dedicated administration IS and just-in-time authentication are in place to prevent unauthorised access during remote administration.</v>
      </c>
      <c r="D156" s="38"/>
      <c r="E156" s="38"/>
      <c r="F156" s="74"/>
      <c r="G156" s="39"/>
      <c r="H156" s="109"/>
      <c r="I156" s="110"/>
    </row>
    <row r="157" spans="2:9" x14ac:dyDescent="0.35">
      <c r="B157" s="88" t="s">
        <v>352</v>
      </c>
      <c r="C157" s="87" t="str">
        <f>_xlfn.XLOOKUP(Mapping_Externals_Fixed_Price[[#This Row],[NIST Control]],Method_NIST_Referential15[Short ID],Method_NIST_Referential15[Simplified requirement])</f>
        <v>External workstation connections to the corporate network are prevented using NAC (e.g. ForeScout, Palo Alto) and segregation based on asset type.</v>
      </c>
      <c r="D157" s="38"/>
      <c r="E157" s="38"/>
      <c r="F157" s="74"/>
      <c r="G157" s="39"/>
      <c r="H157" s="109"/>
      <c r="I157" s="110"/>
    </row>
    <row r="158" spans="2:9" x14ac:dyDescent="0.35">
      <c r="B158" s="88" t="s">
        <v>359</v>
      </c>
      <c r="C158" s="87" t="str">
        <f>_xlfn.XLOOKUP(Mapping_Externals_Fixed_Price[[#This Row],[NIST Control]],Method_NIST_Referential15[Short ID],Method_NIST_Referential15[Simplified requirement])</f>
        <v>Vulnerability scans (e.g. Qualys), code scans (e.g. Checkmarx, Fortify, Veracode) and penetration tests (e.g. Veracode) are also carried out.</v>
      </c>
      <c r="D158" s="38"/>
      <c r="E158" s="38"/>
      <c r="F158" s="74"/>
      <c r="G158" s="39"/>
      <c r="H158" s="109"/>
      <c r="I158" s="110"/>
    </row>
    <row r="159" spans="2:9" x14ac:dyDescent="0.35">
      <c r="B159" s="88" t="s">
        <v>365</v>
      </c>
      <c r="C159" s="87" t="str">
        <f>_xlfn.XLOOKUP(Mapping_Externals_Fixed_Price[[#This Row],[NIST Control]],Method_NIST_Referential15[Short ID],Method_NIST_Referential15[Simplified requirement])</f>
        <v>Critical infrastructures are strengthened.</v>
      </c>
      <c r="D159" s="38"/>
      <c r="E159" s="38"/>
      <c r="F159" s="74"/>
      <c r="G159" s="39"/>
      <c r="H159" s="109"/>
      <c r="I159" s="110"/>
    </row>
    <row r="160" spans="2:9" x14ac:dyDescent="0.35">
      <c r="B160" s="88" t="s">
        <v>371</v>
      </c>
      <c r="C160" s="87" t="str">
        <f>_xlfn.XLOOKUP(Mapping_Externals_Fixed_Price[[#This Row],[NIST Control]],Method_NIST_Referential15[Short ID],Method_NIST_Referential15[Simplified requirement])</f>
        <v>Vulnerability scans (e.g. Qualys, Rapid7, Acunetix, Tenable, OpenVAS) are performed on servers, operating system, middleware, database and network infrastructure.</v>
      </c>
      <c r="D160" s="38"/>
      <c r="E160" s="38"/>
      <c r="F160" s="74"/>
      <c r="G160" s="39"/>
      <c r="H160" s="109"/>
      <c r="I160" s="110"/>
    </row>
    <row r="161" spans="2:9" x14ac:dyDescent="0.35">
      <c r="B161" s="88" t="s">
        <v>377</v>
      </c>
      <c r="C161" s="87" t="str">
        <f>_xlfn.XLOOKUP(Mapping_Externals_Fixed_Price[[#This Row],[NIST Control]],Method_NIST_Referential15[Short ID],Method_NIST_Referential15[Simplified requirement])</f>
        <v>Patching of servers, middleware, databases and network infrastructure is performed using tools (e.g. WSUS, SEP).</v>
      </c>
      <c r="D161" s="38"/>
      <c r="E161" s="38"/>
      <c r="F161" s="74"/>
      <c r="G161" s="39"/>
      <c r="H161" s="109"/>
      <c r="I161" s="110"/>
    </row>
    <row r="162" spans="2:9" x14ac:dyDescent="0.35">
      <c r="B162" s="88" t="s">
        <v>381</v>
      </c>
      <c r="C162" s="87" t="str">
        <f>_xlfn.XLOOKUP(Mapping_Externals_Fixed_Price[[#This Row],[NIST Control]],Method_NIST_Referential15[Short ID],Method_NIST_Referential15[Simplified requirement])</f>
        <v>Virtual patching (e.g. Trend Micro) is carried out.</v>
      </c>
      <c r="D162" s="38"/>
      <c r="E162" s="38"/>
      <c r="F162" s="74"/>
      <c r="G162" s="39"/>
      <c r="H162" s="109"/>
      <c r="I162" s="110"/>
    </row>
    <row r="163" spans="2:9" x14ac:dyDescent="0.35">
      <c r="B163" s="88" t="s">
        <v>387</v>
      </c>
      <c r="C163" s="87" t="str">
        <f>_xlfn.XLOOKUP(Mapping_Externals_Fixed_Price[[#This Row],[NIST Control]],Method_NIST_Referential15[Short ID],Method_NIST_Referential15[Simplified requirement])</f>
        <v>All changes are consolidated in a single centralised ITSM tool (e.g. Service Now).</v>
      </c>
      <c r="D163" s="38"/>
      <c r="E163" s="38"/>
      <c r="F163" s="74"/>
      <c r="G163" s="39"/>
      <c r="H163" s="109"/>
      <c r="I163" s="110"/>
    </row>
    <row r="164" spans="2:9" x14ac:dyDescent="0.35">
      <c r="B164" s="88" t="s">
        <v>393</v>
      </c>
      <c r="C164" s="87" t="str">
        <f>_xlfn.XLOOKUP(Mapping_Externals_Fixed_Price[[#This Row],[NIST Control]],Method_NIST_Referential15[Short ID],Method_NIST_Referential15[Simplified requirement])</f>
        <v>Differences with the configuration databases are identified in real time using tools (e.g. Pupet, Ansible, Qualys, BigFix).</v>
      </c>
      <c r="D164" s="38"/>
      <c r="E164" s="38"/>
      <c r="F164" s="74"/>
      <c r="G164" s="39"/>
      <c r="H164" s="109"/>
      <c r="I164" s="110"/>
    </row>
    <row r="165" spans="2:9" x14ac:dyDescent="0.35">
      <c r="B165" s="88" t="s">
        <v>399</v>
      </c>
      <c r="C165" s="87" t="str">
        <f>_xlfn.XLOOKUP(Mapping_Externals_Fixed_Price[[#This Row],[NIST Control]],Method_NIST_Referential15[Short ID],Method_NIST_Referential15[Simplified requirement])</f>
        <v>Tier 0 (sensitive area for AD management) is separated from the rest of the IS, using a dedicated workstation for the domain administrator and a dedicated infrastructure for Tier 0 administration.</v>
      </c>
      <c r="D165" s="38"/>
      <c r="E165" s="38"/>
      <c r="F165" s="74"/>
      <c r="G165" s="39"/>
      <c r="H165" s="109"/>
      <c r="I165" s="110"/>
    </row>
    <row r="166" spans="2:9" x14ac:dyDescent="0.35">
      <c r="B166" s="88" t="s">
        <v>405</v>
      </c>
      <c r="C166" s="87" t="str">
        <f>_xlfn.XLOOKUP(Mapping_Externals_Fixed_Price[[#This Row],[NIST Control]],Method_NIST_Referential15[Short ID],Method_NIST_Referential15[Simplified requirement])</f>
        <v>Infrastructures are in place to manage the lifecycle of the certificates used, such as a single master PKI and inventory and analysis tools.</v>
      </c>
      <c r="D166" s="38"/>
      <c r="E166" s="38"/>
      <c r="F166" s="74"/>
      <c r="G166" s="39"/>
      <c r="H166" s="109"/>
      <c r="I166" s="110"/>
    </row>
    <row r="167" spans="2:9" x14ac:dyDescent="0.35">
      <c r="B167" s="88" t="s">
        <v>411</v>
      </c>
      <c r="C167" s="87" t="str">
        <f>_xlfn.XLOOKUP(Mapping_Externals_Fixed_Price[[#This Row],[NIST Control]],Method_NIST_Referential15[Short ID],Method_NIST_Referential15[Simplified requirement])</f>
        <v>The certification authorities' private keys are secured in HSMs or in a physical safe.</v>
      </c>
      <c r="D167" s="38"/>
      <c r="E167" s="38"/>
      <c r="F167" s="74"/>
      <c r="G167" s="39"/>
      <c r="H167" s="109"/>
      <c r="I167" s="110"/>
    </row>
    <row r="168" spans="2:9" x14ac:dyDescent="0.35">
      <c r="B168" s="88" t="s">
        <v>417</v>
      </c>
      <c r="C168" s="87" t="str">
        <f>_xlfn.XLOOKUP(Mapping_Externals_Fixed_Price[[#This Row],[NIST Control]],Method_NIST_Referential15[Short ID],Method_NIST_Referential15[Simplified requirement])</f>
        <v>Secure means are used to deploy remote updates (MFA, tests on a non-production environment).</v>
      </c>
      <c r="D168" s="38"/>
      <c r="E168" s="38"/>
      <c r="F168" s="74"/>
      <c r="G168" s="39"/>
      <c r="H168" s="109"/>
      <c r="I168" s="110"/>
    </row>
    <row r="169" spans="2:9" x14ac:dyDescent="0.35">
      <c r="B169" s="88" t="s">
        <v>425</v>
      </c>
      <c r="C169" s="87" t="str">
        <f>_xlfn.XLOOKUP(Mapping_Externals_Fixed_Price[[#This Row],[NIST Control]],Method_NIST_Referential15[Short ID],Method_NIST_Referential15[Simplified requirement])</f>
        <v>Data is regularly backed up on company assets, including disconnected equipment, and a rapid reconstruction tool is available in the event of a crisis.</v>
      </c>
      <c r="D169" s="38"/>
      <c r="E169" s="38"/>
      <c r="F169" s="74"/>
      <c r="G169" s="39"/>
      <c r="H169" s="109"/>
      <c r="I169" s="110"/>
    </row>
    <row r="170" spans="2:9" x14ac:dyDescent="0.35">
      <c r="B170" s="88" t="s">
        <v>432</v>
      </c>
      <c r="C170" s="87" t="str">
        <f>_xlfn.XLOOKUP(Mapping_Externals_Fixed_Price[[#This Row],[NIST Control]],Method_NIST_Referential15[Short ID],Method_NIST_Referential15[Simplified requirement])</f>
        <v>Threats to the company are identified and consolidated.</v>
      </c>
      <c r="D170" s="38"/>
      <c r="E170" s="38"/>
      <c r="F170" s="74"/>
      <c r="G170" s="39"/>
      <c r="H170" s="109"/>
      <c r="I170" s="110"/>
    </row>
    <row r="171" spans="2:9" x14ac:dyDescent="0.35">
      <c r="B171" s="88" t="s">
        <v>438</v>
      </c>
      <c r="C171" s="87" t="str">
        <f>_xlfn.XLOOKUP(Mapping_Externals_Fixed_Price[[#This Row],[NIST Control]],Method_NIST_Referential15[Short ID],Method_NIST_Referential15[Simplified requirement])</f>
        <v>Risks are determined at project/product level (formalised toolbox, adapted to agile projects, periodic reviews).</v>
      </c>
      <c r="D171" s="38"/>
      <c r="E171" s="38"/>
      <c r="F171" s="74"/>
      <c r="G171" s="39"/>
      <c r="H171" s="109"/>
      <c r="I171" s="110"/>
    </row>
    <row r="172" spans="2:9" x14ac:dyDescent="0.35">
      <c r="B172" s="88" t="s">
        <v>444</v>
      </c>
      <c r="C172" s="87" t="str">
        <f>_xlfn.XLOOKUP(Mapping_Externals_Fixed_Price[[#This Row],[NIST Control]],Method_NIST_Referential15[Short ID],Method_NIST_Referential15[Simplified requirement])</f>
        <v>After an acquisition and before any new connection, the implementation of security measures is checked.</v>
      </c>
      <c r="D172" s="38"/>
      <c r="E172" s="38"/>
      <c r="F172" s="74"/>
      <c r="G172" s="39"/>
      <c r="H172" s="109"/>
      <c r="I172" s="110"/>
    </row>
    <row r="173" spans="2:9" x14ac:dyDescent="0.35">
      <c r="B173" s="88" t="s">
        <v>450</v>
      </c>
      <c r="C173" s="87" t="str">
        <f>_xlfn.XLOOKUP(Mapping_Externals_Fixed_Price[[#This Row],[NIST Control]],Method_NIST_Referential15[Short ID],Method_NIST_Referential15[Simplified requirement])</f>
        <v>Technical and organisational security audits are carried out on the information system.</v>
      </c>
      <c r="D173" s="38"/>
      <c r="E173" s="38"/>
      <c r="F173" s="74"/>
      <c r="G173" s="39"/>
      <c r="H173" s="109"/>
      <c r="I173" s="110"/>
    </row>
    <row r="174" spans="2:9" x14ac:dyDescent="0.35">
      <c r="B174" s="88" t="s">
        <v>457</v>
      </c>
      <c r="C174" s="87" t="str">
        <f>_xlfn.XLOOKUP(Mapping_Externals_Fixed_Price[[#This Row],[NIST Control]],Method_NIST_Referential15[Short ID],Method_NIST_Referential15[Simplified requirement])</f>
        <v>A process is in place to assess compliance with the contractual obligations of third parties.</v>
      </c>
      <c r="D174" s="38"/>
      <c r="E174" s="38"/>
      <c r="F174" s="74"/>
      <c r="G174" s="39"/>
      <c r="H174" s="109"/>
      <c r="I174" s="110"/>
    </row>
  </sheetData>
  <phoneticPr fontId="7" type="noConversion"/>
  <conditionalFormatting sqref="H13:H14">
    <cfRule type="containsText" dxfId="3" priority="1" operator="containsText" text="You should have 70 unique control">
      <formula>NOT(ISERROR(SEARCH("You should have 70 unique control",H13)))</formula>
    </cfRule>
    <cfRule type="containsText" dxfId="2" priority="2" operator="containsText" text="You have all control">
      <formula>NOT(ISERROR(SEARCH("You have all control",H13)))</formula>
    </cfRule>
  </conditionalFormatting>
  <pageMargins left="0.7" right="0.7" top="0.75" bottom="0.75" header="0.3" footer="0.3"/>
  <drawing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1">
        <x14:dataValidation type="list" allowBlank="1" showInputMessage="1" showErrorMessage="1" xr:uid="{BC233B4A-1462-4BD1-9285-9C143DC81C51}">
          <x14:formula1>
            <xm:f>'0.0 Methodology Presentation'!#REF!</xm:f>
          </x14:formula1>
          <xm:sqref>B31:B100 B105:B174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35C6-A795-4AB3-9874-ED2A545099AF}">
  <sheetPr>
    <tabColor theme="5" tint="0.79998168889431442"/>
  </sheetPr>
  <dimension ref="A2:D15"/>
  <sheetViews>
    <sheetView zoomScale="85" zoomScaleNormal="85" workbookViewId="0">
      <selection activeCell="C17" sqref="C17"/>
    </sheetView>
  </sheetViews>
  <sheetFormatPr baseColWidth="10" defaultColWidth="11.453125" defaultRowHeight="14.5" x14ac:dyDescent="0.35"/>
  <cols>
    <col min="1" max="1" width="34.1796875" customWidth="1"/>
    <col min="2" max="2" width="38.90625" customWidth="1"/>
    <col min="3" max="3" width="27.453125" bestFit="1" customWidth="1"/>
    <col min="4" max="4" width="18.1796875" customWidth="1"/>
    <col min="5" max="5" width="20.453125" customWidth="1"/>
    <col min="6" max="6" width="20.54296875" customWidth="1"/>
    <col min="7" max="7" width="26" customWidth="1"/>
    <col min="8" max="8" width="16.7265625" customWidth="1"/>
  </cols>
  <sheetData>
    <row r="2" spans="1:4" ht="15.5" x14ac:dyDescent="0.35">
      <c r="A2" s="147" t="s">
        <v>517</v>
      </c>
    </row>
    <row r="3" spans="1:4" ht="15.5" x14ac:dyDescent="0.35">
      <c r="B3" s="68" t="s">
        <v>518</v>
      </c>
    </row>
    <row r="4" spans="1:4" ht="29" x14ac:dyDescent="0.35">
      <c r="B4" s="175" t="s">
        <v>720</v>
      </c>
    </row>
    <row r="5" spans="1:4" ht="29" x14ac:dyDescent="0.35">
      <c r="B5" s="177" t="s">
        <v>721</v>
      </c>
    </row>
    <row r="6" spans="1:4" ht="29" x14ac:dyDescent="0.35">
      <c r="B6" s="164" t="s">
        <v>722</v>
      </c>
    </row>
    <row r="7" spans="1:4" x14ac:dyDescent="0.35">
      <c r="B7" s="62" t="s">
        <v>522</v>
      </c>
    </row>
    <row r="11" spans="1:4" ht="15.5" x14ac:dyDescent="0.35">
      <c r="A11" s="33" t="s">
        <v>689</v>
      </c>
    </row>
    <row r="12" spans="1:4" x14ac:dyDescent="0.35">
      <c r="B12" s="20" t="s">
        <v>646</v>
      </c>
      <c r="C12" s="29" t="s">
        <v>648</v>
      </c>
      <c r="D12" s="29" t="s">
        <v>568</v>
      </c>
    </row>
    <row r="13" spans="1:4" x14ac:dyDescent="0.35">
      <c r="B13" s="47" t="s">
        <v>560</v>
      </c>
      <c r="C13" s="71"/>
      <c r="D13" s="48" t="s">
        <v>236</v>
      </c>
    </row>
    <row r="14" spans="1:4" x14ac:dyDescent="0.35">
      <c r="B14" s="48" t="s">
        <v>561</v>
      </c>
      <c r="C14" s="71"/>
      <c r="D14" s="48" t="s">
        <v>236</v>
      </c>
    </row>
    <row r="15" spans="1:4" x14ac:dyDescent="0.35">
      <c r="B15" s="48" t="s">
        <v>562</v>
      </c>
      <c r="C15" s="71"/>
      <c r="D15" s="48" t="s">
        <v>236</v>
      </c>
    </row>
  </sheetData>
  <pageMargins left="0.7" right="0.7" top="0.75" bottom="0.75" header="0.3" footer="0.3"/>
  <drawing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C204-87A5-47BB-838E-AB1EBDF9C3A6}">
  <sheetPr>
    <tabColor theme="5" tint="0.79998168889431442"/>
  </sheetPr>
  <dimension ref="A2:K30"/>
  <sheetViews>
    <sheetView showGridLines="0" topLeftCell="A2" zoomScale="55" zoomScaleNormal="55" workbookViewId="0">
      <selection activeCell="B2" sqref="B2"/>
    </sheetView>
  </sheetViews>
  <sheetFormatPr baseColWidth="10" defaultColWidth="8.81640625" defaultRowHeight="14.5" x14ac:dyDescent="0.35"/>
  <cols>
    <col min="1" max="1" width="56.26953125" style="4" customWidth="1"/>
    <col min="2" max="2" width="38.90625" style="4" customWidth="1"/>
    <col min="3" max="3" width="29.54296875" style="4" customWidth="1"/>
    <col min="4" max="4" width="27.26953125" style="4" customWidth="1"/>
    <col min="5" max="5" width="41" style="4" customWidth="1"/>
    <col min="6" max="6" width="22.453125" style="4" customWidth="1"/>
    <col min="7" max="7" width="26.453125" style="4" customWidth="1"/>
    <col min="8" max="8" width="26" style="4" customWidth="1"/>
    <col min="9" max="9" width="26.54296875" style="4" customWidth="1"/>
    <col min="10" max="16384" width="8.81640625" style="4"/>
  </cols>
  <sheetData>
    <row r="2" spans="1:6" ht="15.5" x14ac:dyDescent="0.35">
      <c r="A2" s="147" t="s">
        <v>517</v>
      </c>
      <c r="B2"/>
    </row>
    <row r="3" spans="1:6" ht="15.5" x14ac:dyDescent="0.35">
      <c r="A3"/>
      <c r="B3" s="68" t="s">
        <v>518</v>
      </c>
    </row>
    <row r="4" spans="1:6" ht="29" x14ac:dyDescent="0.35">
      <c r="A4"/>
      <c r="B4" s="175" t="s">
        <v>720</v>
      </c>
    </row>
    <row r="5" spans="1:6" ht="29" x14ac:dyDescent="0.35">
      <c r="A5"/>
      <c r="B5" s="177" t="s">
        <v>721</v>
      </c>
    </row>
    <row r="6" spans="1:6" ht="29" x14ac:dyDescent="0.35">
      <c r="A6"/>
      <c r="B6" s="164" t="s">
        <v>722</v>
      </c>
    </row>
    <row r="7" spans="1:6" x14ac:dyDescent="0.35">
      <c r="B7" s="62" t="s">
        <v>522</v>
      </c>
    </row>
    <row r="9" spans="1:6" ht="17" customHeight="1" x14ac:dyDescent="0.35">
      <c r="A9" s="31" t="s">
        <v>707</v>
      </c>
    </row>
    <row r="10" spans="1:6" s="3" customFormat="1" x14ac:dyDescent="0.35">
      <c r="B10" s="29" t="s">
        <v>592</v>
      </c>
      <c r="C10" s="29" t="s">
        <v>648</v>
      </c>
      <c r="D10" s="29" t="s">
        <v>568</v>
      </c>
    </row>
    <row r="11" spans="1:6" ht="43.5" x14ac:dyDescent="0.35">
      <c r="B11" s="76" t="s">
        <v>708</v>
      </c>
      <c r="C11" s="34"/>
      <c r="D11" s="51" t="s">
        <v>359</v>
      </c>
      <c r="F11" s="155"/>
    </row>
    <row r="12" spans="1:6" ht="43.5" x14ac:dyDescent="0.35">
      <c r="B12" s="76" t="s">
        <v>709</v>
      </c>
      <c r="C12" s="34"/>
      <c r="D12" s="51" t="s">
        <v>154</v>
      </c>
      <c r="F12" s="155"/>
    </row>
    <row r="13" spans="1:6" ht="43.5" x14ac:dyDescent="0.35">
      <c r="B13" s="76" t="s">
        <v>710</v>
      </c>
      <c r="C13" s="34"/>
      <c r="D13" s="51" t="s">
        <v>359</v>
      </c>
      <c r="F13" s="155"/>
    </row>
    <row r="14" spans="1:6" ht="43.5" x14ac:dyDescent="0.35">
      <c r="B14" s="76" t="s">
        <v>711</v>
      </c>
      <c r="C14" s="34"/>
      <c r="D14" s="51" t="s">
        <v>154</v>
      </c>
      <c r="F14" s="155"/>
    </row>
    <row r="15" spans="1:6" ht="29" x14ac:dyDescent="0.35">
      <c r="B15" s="76" t="s">
        <v>547</v>
      </c>
      <c r="C15" s="34"/>
      <c r="D15" s="51" t="s">
        <v>229</v>
      </c>
      <c r="F15" s="155"/>
    </row>
    <row r="17" spans="1:11" ht="15" customHeight="1" x14ac:dyDescent="0.35">
      <c r="A17" s="31" t="s">
        <v>712</v>
      </c>
      <c r="K17" s="155"/>
    </row>
    <row r="18" spans="1:11" ht="15" customHeight="1" x14ac:dyDescent="0.35">
      <c r="K18" s="155"/>
    </row>
    <row r="19" spans="1:11" x14ac:dyDescent="0.35">
      <c r="B19" s="17" t="s">
        <v>592</v>
      </c>
      <c r="C19" s="29" t="s">
        <v>648</v>
      </c>
      <c r="D19" s="29" t="s">
        <v>568</v>
      </c>
    </row>
    <row r="20" spans="1:11" ht="29" x14ac:dyDescent="0.35">
      <c r="B20" s="77" t="s">
        <v>548</v>
      </c>
      <c r="C20" s="157"/>
      <c r="D20" s="152" t="s">
        <v>229</v>
      </c>
    </row>
    <row r="21" spans="1:11" ht="29" x14ac:dyDescent="0.35">
      <c r="B21" s="77" t="s">
        <v>713</v>
      </c>
      <c r="C21" s="157"/>
      <c r="D21" s="152" t="s">
        <v>205</v>
      </c>
    </row>
    <row r="25" spans="1:11" ht="20.5" customHeight="1" x14ac:dyDescent="0.35">
      <c r="A25" s="31" t="s">
        <v>505</v>
      </c>
      <c r="B25"/>
      <c r="C25"/>
      <c r="D25"/>
      <c r="E25"/>
      <c r="F25"/>
      <c r="G25"/>
      <c r="H25"/>
      <c r="I25"/>
    </row>
    <row r="26" spans="1:11" x14ac:dyDescent="0.35">
      <c r="A26"/>
      <c r="B26" s="29" t="s">
        <v>592</v>
      </c>
      <c r="C26" s="29" t="s">
        <v>648</v>
      </c>
      <c r="D26" s="29" t="s">
        <v>568</v>
      </c>
      <c r="E26" s="155"/>
    </row>
    <row r="27" spans="1:11" ht="29" x14ac:dyDescent="0.35">
      <c r="A27"/>
      <c r="B27" s="76" t="s">
        <v>649</v>
      </c>
      <c r="C27" s="157"/>
      <c r="D27" s="51" t="s">
        <v>154</v>
      </c>
    </row>
    <row r="28" spans="1:11" ht="29" x14ac:dyDescent="0.35">
      <c r="A28"/>
      <c r="B28" s="76" t="s">
        <v>650</v>
      </c>
      <c r="C28" s="157"/>
      <c r="D28" s="51" t="s">
        <v>359</v>
      </c>
    </row>
    <row r="29" spans="1:11" x14ac:dyDescent="0.35">
      <c r="A29"/>
      <c r="B29"/>
      <c r="C29"/>
      <c r="D29"/>
      <c r="E29"/>
      <c r="F29"/>
      <c r="G29"/>
      <c r="H29"/>
      <c r="I29"/>
    </row>
    <row r="30" spans="1:11" x14ac:dyDescent="0.35">
      <c r="A30"/>
      <c r="B30"/>
      <c r="C30"/>
      <c r="D30"/>
      <c r="E30"/>
      <c r="F30"/>
      <c r="G30"/>
      <c r="H30"/>
      <c r="I30"/>
    </row>
  </sheetData>
  <pageMargins left="0.7" right="0.7" top="0.75" bottom="0.75" header="0.3" footer="0.3"/>
  <pageSetup paperSize="9" orientation="portrait"/>
  <tableParts count="3">
    <tablePart r:id="rId1"/>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9C8E3-21D3-4800-A6A1-6B7BE168AF82}">
  <sheetPr>
    <tabColor theme="8"/>
  </sheetPr>
  <dimension ref="A1:D22"/>
  <sheetViews>
    <sheetView zoomScale="85" zoomScaleNormal="85" workbookViewId="0">
      <selection activeCell="A14" sqref="A14:XFD17"/>
    </sheetView>
  </sheetViews>
  <sheetFormatPr baseColWidth="10" defaultColWidth="8.81640625" defaultRowHeight="14.5" x14ac:dyDescent="0.35"/>
  <cols>
    <col min="1" max="1" width="25.81640625" customWidth="1"/>
    <col min="2" max="2" width="70.26953125" customWidth="1"/>
    <col min="3" max="3" width="17.1796875" style="2" customWidth="1"/>
    <col min="4" max="4" width="8.81640625" style="2" customWidth="1"/>
    <col min="5" max="5" width="8.81640625" bestFit="1" customWidth="1"/>
  </cols>
  <sheetData>
    <row r="1" spans="1:4" x14ac:dyDescent="0.35">
      <c r="C1"/>
      <c r="D1"/>
    </row>
    <row r="2" spans="1:4" ht="15.5" x14ac:dyDescent="0.35">
      <c r="A2" s="147" t="s">
        <v>517</v>
      </c>
      <c r="C2"/>
      <c r="D2"/>
    </row>
    <row r="3" spans="1:4" ht="15.5" x14ac:dyDescent="0.35">
      <c r="B3" s="68" t="s">
        <v>518</v>
      </c>
      <c r="C3"/>
      <c r="D3"/>
    </row>
    <row r="4" spans="1:4" x14ac:dyDescent="0.35">
      <c r="B4" s="60" t="s">
        <v>519</v>
      </c>
      <c r="C4"/>
      <c r="D4"/>
    </row>
    <row r="5" spans="1:4" x14ac:dyDescent="0.35">
      <c r="B5" s="61" t="s">
        <v>520</v>
      </c>
      <c r="C5"/>
      <c r="D5"/>
    </row>
    <row r="6" spans="1:4" x14ac:dyDescent="0.35">
      <c r="B6" s="65" t="s">
        <v>521</v>
      </c>
      <c r="C6"/>
      <c r="D6"/>
    </row>
    <row r="7" spans="1:4" x14ac:dyDescent="0.35">
      <c r="B7" s="62" t="s">
        <v>522</v>
      </c>
      <c r="C7"/>
      <c r="D7"/>
    </row>
    <row r="9" spans="1:4" ht="15.5" x14ac:dyDescent="0.35">
      <c r="A9" s="33" t="s">
        <v>690</v>
      </c>
    </row>
    <row r="10" spans="1:4" x14ac:dyDescent="0.35">
      <c r="B10" s="23" t="s">
        <v>592</v>
      </c>
      <c r="C10" s="24" t="s">
        <v>691</v>
      </c>
      <c r="D10"/>
    </row>
    <row r="11" spans="1:4" x14ac:dyDescent="0.35">
      <c r="B11" s="78" t="s">
        <v>692</v>
      </c>
      <c r="C11" s="25">
        <v>2</v>
      </c>
      <c r="D11"/>
    </row>
    <row r="12" spans="1:4" x14ac:dyDescent="0.35">
      <c r="B12" s="78" t="s">
        <v>693</v>
      </c>
      <c r="C12" s="25">
        <v>6</v>
      </c>
      <c r="D12"/>
    </row>
    <row r="13" spans="1:4" x14ac:dyDescent="0.35">
      <c r="B13" s="78" t="s">
        <v>694</v>
      </c>
      <c r="C13" s="26">
        <f>1/18</f>
        <v>5.5555555555555552E-2</v>
      </c>
      <c r="D13"/>
    </row>
    <row r="14" spans="1:4" x14ac:dyDescent="0.35">
      <c r="B14" s="78" t="s">
        <v>695</v>
      </c>
      <c r="C14" s="26">
        <v>2.5000000000000001E-3</v>
      </c>
      <c r="D14"/>
    </row>
    <row r="15" spans="1:4" x14ac:dyDescent="0.35">
      <c r="B15" s="78" t="s">
        <v>696</v>
      </c>
      <c r="C15" s="26">
        <v>7.4999999999999997E-3</v>
      </c>
      <c r="D15"/>
    </row>
    <row r="16" spans="1:4" x14ac:dyDescent="0.35">
      <c r="B16" s="78" t="s">
        <v>697</v>
      </c>
      <c r="C16" s="26">
        <v>7.4999999999999997E-3</v>
      </c>
      <c r="D16"/>
    </row>
    <row r="17" spans="2:4" x14ac:dyDescent="0.35">
      <c r="B17" s="79" t="s">
        <v>698</v>
      </c>
      <c r="C17" s="27">
        <v>2.2499999999999999E-2</v>
      </c>
      <c r="D17"/>
    </row>
    <row r="20" spans="2:4" x14ac:dyDescent="0.35">
      <c r="C20"/>
    </row>
    <row r="21" spans="2:4" x14ac:dyDescent="0.35">
      <c r="C21"/>
    </row>
    <row r="22" spans="2:4" x14ac:dyDescent="0.35">
      <c r="C22"/>
    </row>
  </sheetData>
  <conditionalFormatting sqref="B10:C10">
    <cfRule type="cellIs" dxfId="1" priority="1" operator="equal">
      <formula>"No"</formula>
    </cfRule>
    <cfRule type="cellIs" dxfId="0" priority="2" operator="equal">
      <formula>"Yes"</formula>
    </cfRule>
  </conditionalFormatting>
  <pageMargins left="0.7" right="0.7" top="0.75" bottom="0.75" header="0.3" footer="0.3"/>
  <drawing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A5847-A66C-409C-9A20-AD62B577A8AE}">
  <sheetPr>
    <tabColor theme="8"/>
  </sheetPr>
  <dimension ref="A1:D154"/>
  <sheetViews>
    <sheetView showGridLines="0" zoomScale="85" zoomScaleNormal="85" workbookViewId="0">
      <selection activeCell="D44" sqref="D44"/>
    </sheetView>
  </sheetViews>
  <sheetFormatPr baseColWidth="10" defaultColWidth="11.453125" defaultRowHeight="14.5" x14ac:dyDescent="0.35"/>
  <cols>
    <col min="2" max="2" width="13" customWidth="1"/>
    <col min="3" max="3" width="15" customWidth="1"/>
  </cols>
  <sheetData>
    <row r="1" spans="1:4" x14ac:dyDescent="0.35">
      <c r="A1" s="222" t="s">
        <v>729</v>
      </c>
      <c r="B1" s="223"/>
      <c r="C1" s="223"/>
    </row>
    <row r="2" spans="1:4" x14ac:dyDescent="0.35">
      <c r="A2" s="223" t="s">
        <v>730</v>
      </c>
      <c r="B2" s="224" t="s">
        <v>731</v>
      </c>
      <c r="C2" s="223" t="s">
        <v>732</v>
      </c>
    </row>
    <row r="3" spans="1:4" x14ac:dyDescent="0.35">
      <c r="A3" s="223"/>
      <c r="B3" s="223"/>
      <c r="C3" s="223"/>
    </row>
    <row r="4" spans="1:4" x14ac:dyDescent="0.35">
      <c r="A4" s="223"/>
      <c r="B4" s="225" t="s">
        <v>733</v>
      </c>
      <c r="C4" s="225" t="s">
        <v>734</v>
      </c>
      <c r="D4" s="225" t="s">
        <v>479</v>
      </c>
    </row>
    <row r="5" spans="1:4" x14ac:dyDescent="0.35">
      <c r="A5" s="223"/>
      <c r="B5" s="226" t="s">
        <v>735</v>
      </c>
      <c r="C5" s="227">
        <v>0.54800000000000004</v>
      </c>
      <c r="D5" s="228"/>
    </row>
    <row r="6" spans="1:4" x14ac:dyDescent="0.35">
      <c r="A6" s="223"/>
      <c r="B6" s="226" t="s">
        <v>736</v>
      </c>
      <c r="C6" s="227">
        <v>0.44</v>
      </c>
      <c r="D6" s="228"/>
    </row>
    <row r="7" spans="1:4" x14ac:dyDescent="0.35">
      <c r="A7" s="223"/>
      <c r="B7" s="226" t="s">
        <v>737</v>
      </c>
      <c r="C7" s="227">
        <v>0.36699999999999999</v>
      </c>
      <c r="D7" s="228"/>
    </row>
    <row r="8" spans="1:4" x14ac:dyDescent="0.35">
      <c r="A8" s="223"/>
      <c r="B8" s="226" t="s">
        <v>738</v>
      </c>
      <c r="C8" s="227">
        <v>0.18099999999999999</v>
      </c>
      <c r="D8" s="228"/>
    </row>
    <row r="9" spans="1:4" x14ac:dyDescent="0.35">
      <c r="A9" s="223"/>
      <c r="B9" s="226" t="s">
        <v>739</v>
      </c>
      <c r="C9" s="227">
        <v>0.84099999999999997</v>
      </c>
      <c r="D9" s="228"/>
    </row>
    <row r="10" spans="1:4" x14ac:dyDescent="0.35">
      <c r="A10" s="223"/>
      <c r="B10" s="226" t="s">
        <v>740</v>
      </c>
      <c r="C10" s="227">
        <v>0.188</v>
      </c>
      <c r="D10" s="228"/>
    </row>
    <row r="11" spans="1:4" x14ac:dyDescent="0.35">
      <c r="A11" s="223"/>
      <c r="B11" s="226" t="s">
        <v>575</v>
      </c>
      <c r="C11" s="227">
        <v>0.58399999999999996</v>
      </c>
      <c r="D11" s="228"/>
    </row>
    <row r="12" spans="1:4" x14ac:dyDescent="0.35">
      <c r="A12" s="223"/>
      <c r="B12" s="226" t="s">
        <v>580</v>
      </c>
      <c r="C12" s="227">
        <v>0.64</v>
      </c>
      <c r="D12" s="228"/>
    </row>
    <row r="13" spans="1:4" x14ac:dyDescent="0.35">
      <c r="A13" s="223"/>
      <c r="B13" s="226" t="s">
        <v>741</v>
      </c>
      <c r="C13" s="227">
        <v>0.59299999999999997</v>
      </c>
      <c r="D13" s="228"/>
    </row>
    <row r="14" spans="1:4" x14ac:dyDescent="0.35">
      <c r="A14" s="223"/>
      <c r="B14" s="226" t="s">
        <v>578</v>
      </c>
      <c r="C14" s="227">
        <v>0.58499999999999996</v>
      </c>
      <c r="D14" s="228"/>
    </row>
    <row r="15" spans="1:4" x14ac:dyDescent="0.35">
      <c r="A15" s="223"/>
      <c r="B15" s="226" t="s">
        <v>579</v>
      </c>
      <c r="C15" s="227">
        <v>0.22</v>
      </c>
      <c r="D15" s="228"/>
    </row>
    <row r="16" spans="1:4" x14ac:dyDescent="0.35">
      <c r="A16" s="223"/>
      <c r="B16" s="226" t="s">
        <v>742</v>
      </c>
      <c r="C16" s="227">
        <v>0.72</v>
      </c>
      <c r="D16" s="228"/>
    </row>
    <row r="17" spans="1:4" x14ac:dyDescent="0.35">
      <c r="A17" s="223"/>
      <c r="B17" s="226" t="s">
        <v>743</v>
      </c>
      <c r="C17" s="227">
        <v>0.42299999999999999</v>
      </c>
      <c r="D17" s="228"/>
    </row>
    <row r="18" spans="1:4" ht="24.5" x14ac:dyDescent="0.35">
      <c r="A18" s="223"/>
      <c r="B18" s="226" t="s">
        <v>744</v>
      </c>
      <c r="C18" s="227">
        <v>0.72899999999999998</v>
      </c>
      <c r="D18" s="228"/>
    </row>
    <row r="19" spans="1:4" x14ac:dyDescent="0.35">
      <c r="A19" s="223"/>
      <c r="B19" s="226" t="s">
        <v>745</v>
      </c>
      <c r="C19" s="227">
        <v>2.5169999999999999</v>
      </c>
      <c r="D19" s="228"/>
    </row>
    <row r="20" spans="1:4" x14ac:dyDescent="0.35">
      <c r="A20" s="223"/>
      <c r="B20" s="226" t="s">
        <v>746</v>
      </c>
      <c r="C20" s="227">
        <v>8.6999999999999994E-2</v>
      </c>
      <c r="D20" s="228"/>
    </row>
    <row r="21" spans="1:4" ht="24.5" x14ac:dyDescent="0.35">
      <c r="A21" s="223"/>
      <c r="B21" s="226" t="s">
        <v>747</v>
      </c>
      <c r="C21" s="227">
        <v>0.79800000000000004</v>
      </c>
      <c r="D21" s="228"/>
    </row>
    <row r="22" spans="1:4" x14ac:dyDescent="0.35">
      <c r="A22" s="223"/>
      <c r="B22" s="226" t="s">
        <v>748</v>
      </c>
      <c r="C22" s="227">
        <v>0.57899999999999996</v>
      </c>
      <c r="D22" s="228"/>
    </row>
    <row r="23" spans="1:4" x14ac:dyDescent="0.35">
      <c r="A23" s="223"/>
      <c r="B23" s="226" t="s">
        <v>749</v>
      </c>
      <c r="C23" s="227">
        <v>0.80400000000000005</v>
      </c>
      <c r="D23" s="228"/>
    </row>
    <row r="24" spans="1:4" x14ac:dyDescent="0.35">
      <c r="A24" s="223"/>
      <c r="B24" s="226" t="s">
        <v>750</v>
      </c>
      <c r="C24" s="227">
        <v>0.20699999999999999</v>
      </c>
      <c r="D24" s="228"/>
    </row>
    <row r="25" spans="1:4" x14ac:dyDescent="0.35">
      <c r="A25" s="223"/>
      <c r="B25" s="226" t="s">
        <v>751</v>
      </c>
      <c r="C25" s="227">
        <v>0.186</v>
      </c>
      <c r="D25" s="228"/>
    </row>
    <row r="26" spans="1:4" x14ac:dyDescent="0.35">
      <c r="A26" s="223"/>
      <c r="B26" s="226" t="s">
        <v>752</v>
      </c>
      <c r="C26" s="227">
        <v>0.41</v>
      </c>
      <c r="D26" s="228"/>
    </row>
    <row r="27" spans="1:4" x14ac:dyDescent="0.35">
      <c r="A27" s="223"/>
      <c r="B27" s="226" t="s">
        <v>753</v>
      </c>
      <c r="C27" s="227">
        <v>0.76600000000000001</v>
      </c>
      <c r="D27" s="228"/>
    </row>
    <row r="28" spans="1:4" x14ac:dyDescent="0.35">
      <c r="A28" s="223"/>
      <c r="B28" s="226" t="s">
        <v>754</v>
      </c>
      <c r="C28" s="227">
        <v>0.17599999999999999</v>
      </c>
      <c r="D28" s="228"/>
    </row>
    <row r="29" spans="1:4" x14ac:dyDescent="0.35">
      <c r="A29" s="223"/>
      <c r="B29" s="226" t="s">
        <v>755</v>
      </c>
      <c r="C29" s="227">
        <v>0.14199999999999999</v>
      </c>
      <c r="D29" s="228"/>
    </row>
    <row r="30" spans="1:4" x14ac:dyDescent="0.35">
      <c r="A30" s="223"/>
      <c r="B30" s="226" t="s">
        <v>756</v>
      </c>
      <c r="C30" s="227">
        <v>5.6000000000000001E-2</v>
      </c>
      <c r="D30" s="228"/>
    </row>
    <row r="31" spans="1:4" x14ac:dyDescent="0.35">
      <c r="A31" s="223"/>
      <c r="B31" s="226" t="s">
        <v>757</v>
      </c>
      <c r="C31" s="227">
        <v>0.30499999999999999</v>
      </c>
      <c r="D31" s="228"/>
    </row>
    <row r="32" spans="1:4" x14ac:dyDescent="0.35">
      <c r="A32" s="223"/>
      <c r="B32" s="226" t="s">
        <v>758</v>
      </c>
      <c r="C32" s="227">
        <v>1.012</v>
      </c>
      <c r="D32" s="228"/>
    </row>
    <row r="33" spans="1:4" x14ac:dyDescent="0.35">
      <c r="A33" s="223"/>
      <c r="B33" s="226" t="s">
        <v>759</v>
      </c>
      <c r="C33" s="227">
        <v>0.70199999999999996</v>
      </c>
      <c r="D33" s="228"/>
    </row>
    <row r="34" spans="1:4" x14ac:dyDescent="0.35">
      <c r="A34" s="223"/>
      <c r="B34" s="226" t="s">
        <v>760</v>
      </c>
      <c r="C34" s="227">
        <v>0.58899999999999997</v>
      </c>
      <c r="D34" s="228"/>
    </row>
    <row r="35" spans="1:4" x14ac:dyDescent="0.35">
      <c r="A35" s="223"/>
      <c r="B35" s="226" t="s">
        <v>761</v>
      </c>
      <c r="C35" s="227">
        <v>0.36</v>
      </c>
      <c r="D35" s="228"/>
    </row>
    <row r="36" spans="1:4" ht="24.5" x14ac:dyDescent="0.35">
      <c r="A36" s="223"/>
      <c r="B36" s="226" t="s">
        <v>762</v>
      </c>
      <c r="C36" s="227">
        <v>0.58899999999999997</v>
      </c>
      <c r="D36" s="228"/>
    </row>
    <row r="37" spans="1:4" x14ac:dyDescent="0.35">
      <c r="A37" s="223"/>
      <c r="B37" s="226" t="s">
        <v>763</v>
      </c>
      <c r="C37" s="227">
        <v>0.38900000000000001</v>
      </c>
      <c r="D37" s="228"/>
    </row>
    <row r="38" spans="1:4" x14ac:dyDescent="0.35">
      <c r="A38" s="223"/>
      <c r="B38" s="226" t="s">
        <v>764</v>
      </c>
      <c r="C38" s="227">
        <v>0.45</v>
      </c>
      <c r="D38" s="228"/>
    </row>
    <row r="39" spans="1:4" x14ac:dyDescent="0.35">
      <c r="A39" s="223"/>
      <c r="B39" s="226" t="s">
        <v>765</v>
      </c>
      <c r="C39" s="227">
        <v>0.223</v>
      </c>
      <c r="D39" s="228"/>
    </row>
    <row r="40" spans="1:4" x14ac:dyDescent="0.35">
      <c r="A40" s="223"/>
      <c r="B40" s="226" t="s">
        <v>766</v>
      </c>
      <c r="C40" s="227">
        <v>0.64600000000000002</v>
      </c>
      <c r="D40" s="228"/>
    </row>
    <row r="41" spans="1:4" x14ac:dyDescent="0.35">
      <c r="A41" s="223"/>
      <c r="B41" s="226" t="s">
        <v>767</v>
      </c>
      <c r="C41" s="227">
        <v>1.014</v>
      </c>
      <c r="D41" s="228"/>
    </row>
    <row r="42" spans="1:4" ht="36.5" x14ac:dyDescent="0.35">
      <c r="A42" s="223"/>
      <c r="B42" s="226" t="s">
        <v>768</v>
      </c>
      <c r="C42" s="227">
        <v>0.42899999999999999</v>
      </c>
      <c r="D42" s="228"/>
    </row>
    <row r="43" spans="1:4" x14ac:dyDescent="0.35">
      <c r="A43" s="223"/>
      <c r="B43" s="226" t="s">
        <v>577</v>
      </c>
      <c r="C43" s="227">
        <v>0.22900000000000001</v>
      </c>
      <c r="D43" s="228"/>
    </row>
    <row r="44" spans="1:4" x14ac:dyDescent="0.35">
      <c r="A44" s="223"/>
      <c r="B44" s="226" t="s">
        <v>576</v>
      </c>
      <c r="C44" s="227">
        <v>5.8000000000000003E-2</v>
      </c>
      <c r="D44" s="229">
        <v>2023</v>
      </c>
    </row>
    <row r="45" spans="1:4" ht="19" customHeight="1" x14ac:dyDescent="0.35">
      <c r="A45" s="223"/>
      <c r="B45" s="230" t="s">
        <v>769</v>
      </c>
      <c r="C45" s="227">
        <v>0.54300000000000004</v>
      </c>
      <c r="D45" s="228"/>
    </row>
    <row r="46" spans="1:4" x14ac:dyDescent="0.35">
      <c r="A46" s="223"/>
      <c r="B46" s="226" t="s">
        <v>770</v>
      </c>
      <c r="C46" s="227">
        <v>0.38300000000000001</v>
      </c>
      <c r="D46" s="228"/>
    </row>
    <row r="47" spans="1:4" x14ac:dyDescent="0.35">
      <c r="A47" s="223"/>
      <c r="B47" s="226" t="s">
        <v>771</v>
      </c>
      <c r="C47" s="227">
        <v>7.0999999999999994E-2</v>
      </c>
      <c r="D47" s="228"/>
    </row>
    <row r="48" spans="1:4" x14ac:dyDescent="0.35">
      <c r="A48" s="223"/>
      <c r="B48" s="226" t="s">
        <v>590</v>
      </c>
      <c r="C48" s="227">
        <v>0.46100000000000002</v>
      </c>
      <c r="D48" s="228"/>
    </row>
    <row r="49" spans="1:4" x14ac:dyDescent="0.35">
      <c r="A49" s="223"/>
      <c r="B49" s="226" t="s">
        <v>772</v>
      </c>
      <c r="C49" s="227">
        <v>0.25900000000000001</v>
      </c>
      <c r="D49" s="228"/>
    </row>
    <row r="50" spans="1:4" x14ac:dyDescent="0.35">
      <c r="A50" s="223"/>
      <c r="B50" s="226" t="s">
        <v>773</v>
      </c>
      <c r="C50" s="227">
        <v>0.76200000000000001</v>
      </c>
      <c r="D50" s="228"/>
    </row>
    <row r="51" spans="1:4" x14ac:dyDescent="0.35">
      <c r="A51" s="223"/>
      <c r="B51" s="226" t="s">
        <v>774</v>
      </c>
      <c r="C51" s="227">
        <v>0.71799999999999997</v>
      </c>
      <c r="D51" s="228"/>
    </row>
    <row r="52" spans="1:4" x14ac:dyDescent="0.35">
      <c r="A52" s="223"/>
      <c r="B52" s="230" t="s">
        <v>775</v>
      </c>
      <c r="C52" s="227">
        <v>0.70199999999999996</v>
      </c>
      <c r="D52" s="228"/>
    </row>
    <row r="53" spans="1:4" x14ac:dyDescent="0.35">
      <c r="A53" s="223"/>
      <c r="B53" s="226" t="s">
        <v>776</v>
      </c>
      <c r="C53" s="227">
        <v>0.28599999999999998</v>
      </c>
      <c r="D53" s="228"/>
    </row>
    <row r="54" spans="1:4" x14ac:dyDescent="0.35">
      <c r="A54" s="223"/>
      <c r="B54" s="226" t="s">
        <v>777</v>
      </c>
      <c r="C54" s="227">
        <v>0.53800000000000003</v>
      </c>
      <c r="D54" s="228"/>
    </row>
    <row r="55" spans="1:4" x14ac:dyDescent="0.35">
      <c r="A55" s="223"/>
      <c r="B55" s="226" t="s">
        <v>778</v>
      </c>
      <c r="C55" s="227">
        <v>0.33200000000000002</v>
      </c>
      <c r="D55" s="228"/>
    </row>
    <row r="56" spans="1:4" x14ac:dyDescent="0.35">
      <c r="A56" s="223"/>
      <c r="B56" s="230" t="s">
        <v>779</v>
      </c>
      <c r="C56" s="227">
        <v>0.94199999999999995</v>
      </c>
      <c r="D56" s="228"/>
    </row>
    <row r="57" spans="1:4" x14ac:dyDescent="0.35">
      <c r="A57" s="223"/>
      <c r="B57" s="226" t="s">
        <v>780</v>
      </c>
      <c r="C57" s="227">
        <v>0.317</v>
      </c>
      <c r="D57" s="228"/>
    </row>
    <row r="58" spans="1:4" x14ac:dyDescent="0.35">
      <c r="A58" s="223"/>
      <c r="B58" s="226" t="s">
        <v>781</v>
      </c>
      <c r="C58" s="227">
        <v>2.8000000000000001E-2</v>
      </c>
      <c r="D58" s="228"/>
    </row>
    <row r="59" spans="1:4" x14ac:dyDescent="0.35">
      <c r="A59" s="223"/>
      <c r="B59" s="226" t="s">
        <v>782</v>
      </c>
      <c r="C59" s="227">
        <v>0.91200000000000003</v>
      </c>
      <c r="D59" s="228"/>
    </row>
    <row r="60" spans="1:4" x14ac:dyDescent="0.35">
      <c r="A60" s="223"/>
      <c r="B60" s="226" t="s">
        <v>783</v>
      </c>
      <c r="C60" s="227">
        <v>0.70899999999999996</v>
      </c>
      <c r="D60" s="228"/>
    </row>
    <row r="61" spans="1:4" x14ac:dyDescent="0.35">
      <c r="A61" s="223"/>
      <c r="B61" s="226" t="s">
        <v>784</v>
      </c>
      <c r="C61" s="227">
        <v>1.0029999999999999</v>
      </c>
      <c r="D61" s="228"/>
    </row>
    <row r="62" spans="1:4" x14ac:dyDescent="0.35">
      <c r="A62" s="223"/>
      <c r="B62" s="226" t="s">
        <v>785</v>
      </c>
      <c r="C62" s="227">
        <v>0.45800000000000002</v>
      </c>
      <c r="D62" s="228"/>
    </row>
    <row r="63" spans="1:4" x14ac:dyDescent="0.35">
      <c r="A63" s="223"/>
      <c r="B63" s="226" t="s">
        <v>786</v>
      </c>
      <c r="C63" s="227">
        <v>0.68899999999999995</v>
      </c>
      <c r="D63" s="228"/>
    </row>
    <row r="64" spans="1:4" x14ac:dyDescent="0.35">
      <c r="A64" s="223"/>
      <c r="B64" s="226" t="s">
        <v>787</v>
      </c>
      <c r="C64" s="227">
        <v>0.40600000000000003</v>
      </c>
      <c r="D64" s="228"/>
    </row>
    <row r="65" spans="1:4" x14ac:dyDescent="0.35">
      <c r="A65" s="223"/>
      <c r="B65" s="226" t="s">
        <v>788</v>
      </c>
      <c r="C65" s="227">
        <v>0.44500000000000001</v>
      </c>
      <c r="D65" s="228"/>
    </row>
    <row r="66" spans="1:4" x14ac:dyDescent="0.35">
      <c r="A66" s="223"/>
      <c r="B66" s="226" t="s">
        <v>789</v>
      </c>
      <c r="C66" s="227">
        <v>0.71099999999999997</v>
      </c>
      <c r="D66" s="228"/>
    </row>
    <row r="67" spans="1:4" x14ac:dyDescent="0.35">
      <c r="A67" s="223"/>
      <c r="B67" s="226" t="s">
        <v>790</v>
      </c>
      <c r="C67" s="227">
        <v>0.41599999999999998</v>
      </c>
      <c r="D67" s="228"/>
    </row>
    <row r="68" spans="1:4" x14ac:dyDescent="0.35">
      <c r="A68" s="223"/>
      <c r="B68" s="226" t="s">
        <v>791</v>
      </c>
      <c r="C68" s="227">
        <v>0.56599999999999995</v>
      </c>
      <c r="D68" s="228"/>
    </row>
    <row r="69" spans="1:4" x14ac:dyDescent="0.35">
      <c r="A69" s="223"/>
      <c r="B69" s="226" t="s">
        <v>792</v>
      </c>
      <c r="C69" s="227">
        <v>0.76600000000000001</v>
      </c>
      <c r="D69" s="228"/>
    </row>
    <row r="70" spans="1:4" x14ac:dyDescent="0.35">
      <c r="A70" s="223"/>
      <c r="B70" s="226" t="s">
        <v>793</v>
      </c>
      <c r="C70" s="227">
        <v>0.27400000000000002</v>
      </c>
      <c r="D70" s="228"/>
    </row>
    <row r="71" spans="1:4" x14ac:dyDescent="0.35">
      <c r="A71" s="223"/>
      <c r="B71" s="226" t="s">
        <v>794</v>
      </c>
      <c r="C71" s="227">
        <v>1.2869999999999999</v>
      </c>
      <c r="D71" s="228"/>
    </row>
    <row r="72" spans="1:4" x14ac:dyDescent="0.35">
      <c r="A72" s="223"/>
      <c r="B72" s="226" t="s">
        <v>795</v>
      </c>
      <c r="C72" s="227">
        <v>0.84199999999999997</v>
      </c>
      <c r="D72" s="228"/>
    </row>
    <row r="73" spans="1:4" x14ac:dyDescent="0.35">
      <c r="A73" s="223"/>
      <c r="B73" s="226" t="s">
        <v>796</v>
      </c>
      <c r="C73" s="227">
        <v>9.4E-2</v>
      </c>
      <c r="D73" s="228"/>
    </row>
    <row r="74" spans="1:4" x14ac:dyDescent="0.35">
      <c r="A74" s="223"/>
      <c r="B74" s="226" t="s">
        <v>797</v>
      </c>
      <c r="C74" s="227">
        <v>0.22700000000000001</v>
      </c>
      <c r="D74" s="228"/>
    </row>
    <row r="75" spans="1:4" x14ac:dyDescent="0.35">
      <c r="A75" s="223"/>
      <c r="B75" s="226" t="s">
        <v>798</v>
      </c>
      <c r="C75" s="227">
        <v>0.70899999999999996</v>
      </c>
      <c r="D75" s="228"/>
    </row>
    <row r="76" spans="1:4" x14ac:dyDescent="0.35">
      <c r="A76" s="223"/>
      <c r="B76" s="226" t="s">
        <v>799</v>
      </c>
      <c r="C76" s="227">
        <v>0.88500000000000001</v>
      </c>
      <c r="D76" s="228"/>
    </row>
    <row r="77" spans="1:4" x14ac:dyDescent="0.35">
      <c r="A77" s="223"/>
      <c r="B77" s="226" t="s">
        <v>800</v>
      </c>
      <c r="C77" s="227">
        <v>0.54800000000000004</v>
      </c>
      <c r="D77" s="228"/>
    </row>
    <row r="78" spans="1:4" x14ac:dyDescent="0.35">
      <c r="A78" s="223"/>
      <c r="B78" s="226" t="s">
        <v>801</v>
      </c>
      <c r="C78" s="227">
        <v>0.41</v>
      </c>
      <c r="D78" s="228"/>
    </row>
    <row r="79" spans="1:4" x14ac:dyDescent="0.35">
      <c r="A79" s="223"/>
      <c r="B79" s="226" t="s">
        <v>802</v>
      </c>
      <c r="C79" s="227">
        <v>0.68700000000000006</v>
      </c>
      <c r="D79" s="228"/>
    </row>
    <row r="80" spans="1:4" x14ac:dyDescent="0.35">
      <c r="A80" s="223"/>
      <c r="B80" s="226" t="s">
        <v>803</v>
      </c>
      <c r="C80" s="227">
        <v>0.72699999999999998</v>
      </c>
      <c r="D80" s="228"/>
    </row>
    <row r="81" spans="1:4" x14ac:dyDescent="0.35">
      <c r="A81" s="223"/>
      <c r="B81" s="226" t="s">
        <v>804</v>
      </c>
      <c r="C81" s="227">
        <v>0.872</v>
      </c>
      <c r="D81" s="228"/>
    </row>
    <row r="82" spans="1:4" x14ac:dyDescent="0.35">
      <c r="A82" s="223"/>
      <c r="B82" s="230" t="s">
        <v>805</v>
      </c>
      <c r="C82" s="227">
        <v>0.84</v>
      </c>
      <c r="D82" s="228"/>
    </row>
    <row r="83" spans="1:4" x14ac:dyDescent="0.35">
      <c r="A83" s="223"/>
      <c r="B83" s="230" t="s">
        <v>806</v>
      </c>
      <c r="C83" s="227">
        <v>0.57299999999999995</v>
      </c>
      <c r="D83" s="228"/>
    </row>
    <row r="84" spans="1:4" x14ac:dyDescent="0.35">
      <c r="A84" s="223"/>
      <c r="B84" s="230" t="s">
        <v>807</v>
      </c>
      <c r="C84" s="227">
        <v>0.78</v>
      </c>
      <c r="D84" s="228"/>
    </row>
    <row r="85" spans="1:4" x14ac:dyDescent="0.35">
      <c r="A85" s="223"/>
      <c r="B85" s="226" t="s">
        <v>808</v>
      </c>
      <c r="C85" s="227">
        <v>0.45500000000000002</v>
      </c>
      <c r="D85" s="228"/>
    </row>
    <row r="86" spans="1:4" x14ac:dyDescent="0.35">
      <c r="A86" s="223"/>
      <c r="B86" s="226" t="s">
        <v>809</v>
      </c>
      <c r="C86" s="227">
        <v>0.58299999999999996</v>
      </c>
      <c r="D86" s="228"/>
    </row>
    <row r="87" spans="1:4" x14ac:dyDescent="0.35">
      <c r="A87" s="223"/>
      <c r="B87" s="226" t="s">
        <v>810</v>
      </c>
      <c r="C87" s="227">
        <v>1.492</v>
      </c>
      <c r="D87" s="228"/>
    </row>
    <row r="88" spans="1:4" x14ac:dyDescent="0.35">
      <c r="A88" s="223"/>
      <c r="B88" s="226" t="s">
        <v>811</v>
      </c>
      <c r="C88" s="227">
        <v>0.40500000000000003</v>
      </c>
      <c r="D88" s="228"/>
    </row>
    <row r="89" spans="1:4" x14ac:dyDescent="0.35">
      <c r="A89" s="223"/>
      <c r="B89" s="226" t="s">
        <v>812</v>
      </c>
      <c r="C89" s="227">
        <v>0.71799999999999997</v>
      </c>
      <c r="D89" s="228"/>
    </row>
    <row r="90" spans="1:4" x14ac:dyDescent="0.35">
      <c r="A90" s="223"/>
      <c r="B90" s="226" t="s">
        <v>813</v>
      </c>
      <c r="C90" s="227">
        <v>0.26200000000000001</v>
      </c>
      <c r="D90" s="228"/>
    </row>
    <row r="91" spans="1:4" x14ac:dyDescent="0.35">
      <c r="A91" s="223"/>
      <c r="B91" s="226" t="s">
        <v>814</v>
      </c>
      <c r="C91" s="227">
        <v>0.19700000000000001</v>
      </c>
      <c r="D91" s="228"/>
    </row>
    <row r="92" spans="1:4" x14ac:dyDescent="0.35">
      <c r="A92" s="223"/>
      <c r="B92" s="226" t="s">
        <v>815</v>
      </c>
      <c r="C92" s="227">
        <v>0.41499999999999998</v>
      </c>
      <c r="D92" s="228"/>
    </row>
    <row r="93" spans="1:4" ht="24.5" x14ac:dyDescent="0.35">
      <c r="A93" s="223"/>
      <c r="B93" s="226" t="s">
        <v>816</v>
      </c>
      <c r="C93" s="227">
        <v>0.70699999999999996</v>
      </c>
      <c r="D93" s="228"/>
    </row>
    <row r="94" spans="1:4" x14ac:dyDescent="0.35">
      <c r="A94" s="223"/>
      <c r="B94" s="230" t="s">
        <v>817</v>
      </c>
      <c r="C94" s="227">
        <v>0.82099999999999995</v>
      </c>
      <c r="D94" s="228"/>
    </row>
    <row r="95" spans="1:4" x14ac:dyDescent="0.35">
      <c r="A95" s="223"/>
      <c r="B95" s="226" t="s">
        <v>818</v>
      </c>
      <c r="C95" s="227">
        <v>0.15</v>
      </c>
      <c r="D95" s="228"/>
    </row>
    <row r="96" spans="1:4" x14ac:dyDescent="0.35">
      <c r="A96" s="223"/>
      <c r="B96" s="226" t="s">
        <v>819</v>
      </c>
      <c r="C96" s="227">
        <v>0.46</v>
      </c>
      <c r="D96" s="228"/>
    </row>
    <row r="97" spans="1:4" x14ac:dyDescent="0.35">
      <c r="A97" s="223"/>
      <c r="B97" s="226" t="s">
        <v>820</v>
      </c>
      <c r="C97" s="227">
        <v>0.40500000000000003</v>
      </c>
      <c r="D97" s="228"/>
    </row>
    <row r="98" spans="1:4" x14ac:dyDescent="0.35">
      <c r="A98" s="223"/>
      <c r="B98" s="226" t="s">
        <v>821</v>
      </c>
      <c r="C98" s="227">
        <v>0.46500000000000002</v>
      </c>
      <c r="D98" s="228"/>
    </row>
    <row r="99" spans="1:4" x14ac:dyDescent="0.35">
      <c r="A99" s="223"/>
      <c r="B99" s="226" t="s">
        <v>822</v>
      </c>
      <c r="C99" s="227">
        <v>1.7000000000000001E-2</v>
      </c>
      <c r="D99" s="228"/>
    </row>
    <row r="100" spans="1:4" x14ac:dyDescent="0.35">
      <c r="A100" s="223"/>
      <c r="B100" s="226" t="s">
        <v>823</v>
      </c>
      <c r="C100" s="227">
        <v>0.79400000000000004</v>
      </c>
      <c r="D100" s="228"/>
    </row>
    <row r="101" spans="1:4" x14ac:dyDescent="0.35">
      <c r="A101" s="223"/>
      <c r="B101" s="226" t="s">
        <v>824</v>
      </c>
      <c r="C101" s="227">
        <v>0.42499999999999999</v>
      </c>
      <c r="D101" s="228"/>
    </row>
    <row r="102" spans="1:4" x14ac:dyDescent="0.35">
      <c r="A102" s="223"/>
      <c r="B102" s="226" t="s">
        <v>825</v>
      </c>
      <c r="C102" s="227">
        <v>0.29799999999999999</v>
      </c>
      <c r="D102" s="228"/>
    </row>
    <row r="103" spans="1:4" x14ac:dyDescent="0.35">
      <c r="A103" s="223"/>
      <c r="B103" s="226" t="s">
        <v>826</v>
      </c>
      <c r="C103" s="227">
        <v>0</v>
      </c>
      <c r="D103" s="228"/>
    </row>
    <row r="104" spans="1:4" x14ac:dyDescent="0.35">
      <c r="A104" s="223"/>
      <c r="B104" s="226" t="s">
        <v>827</v>
      </c>
      <c r="C104" s="227">
        <v>0.28899999999999998</v>
      </c>
      <c r="D104" s="228"/>
    </row>
    <row r="105" spans="1:4" x14ac:dyDescent="0.35">
      <c r="A105" s="223"/>
      <c r="B105" s="226" t="s">
        <v>828</v>
      </c>
      <c r="C105" s="227">
        <v>0.48099999999999998</v>
      </c>
      <c r="D105" s="228"/>
    </row>
    <row r="106" spans="1:4" x14ac:dyDescent="0.35">
      <c r="A106" s="223"/>
      <c r="B106" s="226" t="s">
        <v>829</v>
      </c>
      <c r="C106" s="227">
        <v>0.78100000000000003</v>
      </c>
      <c r="D106" s="228"/>
    </row>
    <row r="107" spans="1:4" x14ac:dyDescent="0.35">
      <c r="A107" s="223"/>
      <c r="B107" s="226" t="s">
        <v>830</v>
      </c>
      <c r="C107" s="227">
        <v>0.255</v>
      </c>
      <c r="D107" s="228"/>
    </row>
    <row r="108" spans="1:4" x14ac:dyDescent="0.35">
      <c r="A108" s="223"/>
      <c r="B108" s="226" t="s">
        <v>831</v>
      </c>
      <c r="C108" s="227">
        <v>0.49399999999999999</v>
      </c>
      <c r="D108" s="228"/>
    </row>
    <row r="109" spans="1:4" x14ac:dyDescent="0.35">
      <c r="A109" s="223"/>
      <c r="B109" s="226" t="s">
        <v>832</v>
      </c>
      <c r="C109" s="227">
        <v>0.499</v>
      </c>
      <c r="D109" s="228"/>
    </row>
    <row r="110" spans="1:4" x14ac:dyDescent="0.35">
      <c r="A110" s="223"/>
      <c r="B110" s="226" t="s">
        <v>833</v>
      </c>
      <c r="C110" s="227">
        <v>0.63900000000000001</v>
      </c>
      <c r="D110" s="228"/>
    </row>
    <row r="111" spans="1:4" x14ac:dyDescent="0.35">
      <c r="A111" s="223"/>
      <c r="B111" s="226" t="s">
        <v>834</v>
      </c>
      <c r="C111" s="227">
        <v>0.73699999999999999</v>
      </c>
      <c r="D111" s="228"/>
    </row>
    <row r="112" spans="1:4" x14ac:dyDescent="0.35">
      <c r="A112" s="223"/>
      <c r="B112" s="226" t="s">
        <v>835</v>
      </c>
      <c r="C112" s="227">
        <v>0.63700000000000001</v>
      </c>
      <c r="D112" s="228"/>
    </row>
    <row r="113" spans="1:4" x14ac:dyDescent="0.35">
      <c r="A113" s="223"/>
      <c r="B113" s="226" t="s">
        <v>836</v>
      </c>
      <c r="C113" s="227">
        <v>0.72399999999999998</v>
      </c>
      <c r="D113" s="228"/>
    </row>
    <row r="114" spans="1:4" x14ac:dyDescent="0.35">
      <c r="A114" s="223"/>
      <c r="B114" s="226" t="s">
        <v>837</v>
      </c>
      <c r="C114" s="227">
        <v>0.499</v>
      </c>
      <c r="D114" s="228"/>
    </row>
    <row r="115" spans="1:4" x14ac:dyDescent="0.35">
      <c r="A115" s="223"/>
      <c r="B115" s="226" t="s">
        <v>838</v>
      </c>
      <c r="C115" s="227">
        <v>0.19700000000000001</v>
      </c>
      <c r="D115" s="228"/>
    </row>
    <row r="116" spans="1:4" x14ac:dyDescent="0.35">
      <c r="A116" s="223"/>
      <c r="B116" s="226" t="s">
        <v>839</v>
      </c>
      <c r="C116" s="227">
        <v>0.32500000000000001</v>
      </c>
      <c r="D116" s="228"/>
    </row>
    <row r="117" spans="1:4" x14ac:dyDescent="0.35">
      <c r="A117" s="223"/>
      <c r="B117" s="226" t="s">
        <v>840</v>
      </c>
      <c r="C117" s="227">
        <v>0.92700000000000005</v>
      </c>
      <c r="D117" s="228"/>
    </row>
    <row r="118" spans="1:4" x14ac:dyDescent="0.35">
      <c r="A118" s="223"/>
      <c r="B118" s="226" t="s">
        <v>841</v>
      </c>
      <c r="C118" s="227">
        <v>0.53300000000000003</v>
      </c>
      <c r="D118" s="228"/>
    </row>
    <row r="119" spans="1:4" x14ac:dyDescent="0.35">
      <c r="A119" s="223"/>
      <c r="B119" s="226" t="s">
        <v>842</v>
      </c>
      <c r="C119" s="227">
        <v>0.23799999999999999</v>
      </c>
      <c r="D119" s="228"/>
    </row>
    <row r="120" spans="1:4" x14ac:dyDescent="0.35">
      <c r="A120" s="223"/>
      <c r="B120" s="226" t="s">
        <v>843</v>
      </c>
      <c r="C120" s="227">
        <v>0.379</v>
      </c>
      <c r="D120" s="228"/>
    </row>
    <row r="121" spans="1:4" x14ac:dyDescent="0.35">
      <c r="A121" s="223"/>
      <c r="B121" s="226" t="s">
        <v>844</v>
      </c>
      <c r="C121" s="227">
        <v>0.34399999999999997</v>
      </c>
      <c r="D121" s="228"/>
    </row>
    <row r="122" spans="1:4" x14ac:dyDescent="0.35">
      <c r="A122" s="223"/>
      <c r="B122" s="226" t="s">
        <v>845</v>
      </c>
      <c r="C122" s="227">
        <v>0.03</v>
      </c>
      <c r="D122" s="228"/>
    </row>
    <row r="123" spans="1:4" x14ac:dyDescent="0.35">
      <c r="A123" s="223"/>
      <c r="B123" s="226" t="s">
        <v>846</v>
      </c>
      <c r="C123" s="227">
        <v>2.7E-2</v>
      </c>
      <c r="D123" s="228"/>
    </row>
    <row r="124" spans="1:4" x14ac:dyDescent="0.35">
      <c r="A124" s="223"/>
      <c r="B124" s="226" t="s">
        <v>847</v>
      </c>
      <c r="C124" s="227">
        <v>0.59399999999999997</v>
      </c>
      <c r="D124" s="228"/>
    </row>
    <row r="125" spans="1:4" x14ac:dyDescent="0.35">
      <c r="A125" s="223"/>
      <c r="B125" s="226" t="s">
        <v>848</v>
      </c>
      <c r="C125" s="227">
        <v>0.76800000000000002</v>
      </c>
      <c r="D125" s="228"/>
    </row>
    <row r="126" spans="1:4" x14ac:dyDescent="0.35">
      <c r="A126" s="223"/>
      <c r="B126" s="226" t="s">
        <v>849</v>
      </c>
      <c r="C126" s="227">
        <v>2.4E-2</v>
      </c>
      <c r="D126" s="228"/>
    </row>
    <row r="127" spans="1:4" ht="24.5" x14ac:dyDescent="0.35">
      <c r="A127" s="223"/>
      <c r="B127" s="226" t="s">
        <v>850</v>
      </c>
      <c r="C127" s="227">
        <v>0.32900000000000001</v>
      </c>
      <c r="D127" s="228"/>
    </row>
    <row r="128" spans="1:4" x14ac:dyDescent="0.35">
      <c r="A128" s="223"/>
      <c r="B128" s="226" t="s">
        <v>851</v>
      </c>
      <c r="C128" s="227">
        <v>0.51300000000000001</v>
      </c>
      <c r="D128" s="228"/>
    </row>
    <row r="129" spans="1:4" x14ac:dyDescent="0.35">
      <c r="A129" s="223"/>
      <c r="B129" s="226" t="s">
        <v>852</v>
      </c>
      <c r="C129" s="227">
        <v>0.19500000000000001</v>
      </c>
      <c r="D129" s="228"/>
    </row>
    <row r="130" spans="1:4" ht="24.5" x14ac:dyDescent="0.35">
      <c r="A130" s="223"/>
      <c r="B130" s="226" t="s">
        <v>853</v>
      </c>
      <c r="C130" s="227">
        <v>0.7</v>
      </c>
      <c r="D130" s="228"/>
    </row>
    <row r="131" spans="1:4" x14ac:dyDescent="0.35">
      <c r="A131" s="223"/>
      <c r="B131" s="226" t="s">
        <v>854</v>
      </c>
      <c r="C131" s="227">
        <v>0.46300000000000002</v>
      </c>
      <c r="D131" s="228"/>
    </row>
    <row r="132" spans="1:4" x14ac:dyDescent="0.35">
      <c r="A132" s="223"/>
      <c r="B132" s="226" t="s">
        <v>855</v>
      </c>
      <c r="C132" s="227">
        <v>0.46</v>
      </c>
      <c r="D132" s="228"/>
    </row>
    <row r="133" spans="1:4" x14ac:dyDescent="0.35">
      <c r="A133" s="223"/>
      <c r="B133" s="226" t="s">
        <v>856</v>
      </c>
      <c r="C133" s="227">
        <v>1.8979999999999999</v>
      </c>
      <c r="D133" s="228"/>
    </row>
    <row r="134" spans="1:4" x14ac:dyDescent="0.35">
      <c r="A134" s="223"/>
      <c r="B134" s="226" t="s">
        <v>857</v>
      </c>
      <c r="C134" s="227">
        <v>0.41899999999999998</v>
      </c>
      <c r="D134" s="228"/>
    </row>
    <row r="135" spans="1:4" ht="24.5" x14ac:dyDescent="0.35">
      <c r="A135" s="223"/>
      <c r="B135" s="226" t="s">
        <v>858</v>
      </c>
      <c r="C135" s="227">
        <v>0.59799999999999998</v>
      </c>
      <c r="D135" s="228"/>
    </row>
    <row r="136" spans="1:4" x14ac:dyDescent="0.35">
      <c r="A136" s="223"/>
      <c r="B136" s="226" t="s">
        <v>859</v>
      </c>
      <c r="C136" s="227">
        <v>0.45700000000000002</v>
      </c>
      <c r="D136" s="228"/>
    </row>
    <row r="137" spans="1:4" x14ac:dyDescent="0.35">
      <c r="A137" s="223"/>
      <c r="B137" s="226" t="s">
        <v>860</v>
      </c>
      <c r="C137" s="227">
        <v>0.52200000000000002</v>
      </c>
      <c r="D137" s="228"/>
    </row>
    <row r="138" spans="1:4" x14ac:dyDescent="0.35">
      <c r="A138" s="223"/>
      <c r="B138" s="226" t="s">
        <v>861</v>
      </c>
      <c r="C138" s="227">
        <v>8.1000000000000003E-2</v>
      </c>
      <c r="D138" s="228"/>
    </row>
    <row r="139" spans="1:4" x14ac:dyDescent="0.35">
      <c r="A139" s="223"/>
      <c r="B139" s="226" t="s">
        <v>862</v>
      </c>
      <c r="C139" s="227">
        <v>0.73399999999999999</v>
      </c>
      <c r="D139" s="228"/>
    </row>
    <row r="140" spans="1:4" ht="36.5" x14ac:dyDescent="0.35">
      <c r="A140" s="223"/>
      <c r="B140" s="226" t="s">
        <v>863</v>
      </c>
      <c r="C140" s="227">
        <v>0.26400000000000001</v>
      </c>
      <c r="D140" s="228"/>
    </row>
    <row r="141" spans="1:4" x14ac:dyDescent="0.35">
      <c r="A141" s="223"/>
      <c r="B141" s="226" t="s">
        <v>864</v>
      </c>
      <c r="C141" s="227">
        <v>0.432</v>
      </c>
      <c r="D141" s="228"/>
    </row>
    <row r="142" spans="1:4" x14ac:dyDescent="0.35">
      <c r="A142" s="223"/>
      <c r="B142" s="226" t="s">
        <v>865</v>
      </c>
      <c r="C142" s="227">
        <v>0.48099999999999998</v>
      </c>
      <c r="D142" s="228"/>
    </row>
    <row r="143" spans="1:4" x14ac:dyDescent="0.35">
      <c r="A143" s="223"/>
      <c r="B143" s="226" t="s">
        <v>866</v>
      </c>
      <c r="C143" s="227">
        <v>0.65500000000000003</v>
      </c>
      <c r="D143" s="228"/>
    </row>
    <row r="144" spans="1:4" x14ac:dyDescent="0.35">
      <c r="A144" s="223"/>
      <c r="B144" s="230" t="s">
        <v>867</v>
      </c>
      <c r="C144" s="227">
        <v>0.66</v>
      </c>
      <c r="D144" s="228"/>
    </row>
    <row r="145" spans="3:3" hidden="1" x14ac:dyDescent="0.35">
      <c r="C145">
        <v>1</v>
      </c>
    </row>
    <row r="146" spans="3:3" hidden="1" x14ac:dyDescent="0.35">
      <c r="C146">
        <v>2</v>
      </c>
    </row>
    <row r="147" spans="3:3" hidden="1" x14ac:dyDescent="0.35">
      <c r="C147">
        <v>3</v>
      </c>
    </row>
    <row r="148" spans="3:3" hidden="1" x14ac:dyDescent="0.35">
      <c r="C148">
        <v>4</v>
      </c>
    </row>
    <row r="149" spans="3:3" hidden="1" x14ac:dyDescent="0.35">
      <c r="C149">
        <v>5</v>
      </c>
    </row>
    <row r="150" spans="3:3" hidden="1" x14ac:dyDescent="0.35">
      <c r="C150">
        <v>6</v>
      </c>
    </row>
    <row r="151" spans="3:3" hidden="1" x14ac:dyDescent="0.35">
      <c r="C151">
        <v>7</v>
      </c>
    </row>
    <row r="152" spans="3:3" hidden="1" x14ac:dyDescent="0.35">
      <c r="C152">
        <v>8</v>
      </c>
    </row>
    <row r="153" spans="3:3" hidden="1" x14ac:dyDescent="0.35">
      <c r="C153">
        <v>9</v>
      </c>
    </row>
    <row r="154" spans="3:3" hidden="1" x14ac:dyDescent="0.35">
      <c r="C154">
        <v>10</v>
      </c>
    </row>
  </sheetData>
  <hyperlinks>
    <hyperlink ref="B2" r:id="rId1" display="https://www.bilans-ges.ademe.fr/documentation/UPLOAD_DOC_FR/index.htm?moyenne_par_pays.htm" xr:uid="{FBCA401C-C4A3-44A9-B6E9-7939B08DA6C5}"/>
  </hyperlinks>
  <pageMargins left="0.7" right="0.7" top="0.75" bottom="0.75" header="0.3" footer="0.3"/>
  <pageSetup paperSize="9"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d65d9c-ae30-4b48-b655-4e95a52be98e">
      <Terms xmlns="http://schemas.microsoft.com/office/infopath/2007/PartnerControls"/>
    </lcf76f155ced4ddcb4097134ff3c332f>
    <TaxCatchAll xmlns="d9319686-8460-477c-a3da-d9a77963946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EE9DCA8AEB6064FBA1009A5919D0128" ma:contentTypeVersion="11" ma:contentTypeDescription="Crée un document." ma:contentTypeScope="" ma:versionID="461c01ed8a4901b0faa1a4198125851b">
  <xsd:schema xmlns:xsd="http://www.w3.org/2001/XMLSchema" xmlns:xs="http://www.w3.org/2001/XMLSchema" xmlns:p="http://schemas.microsoft.com/office/2006/metadata/properties" xmlns:ns2="50d65d9c-ae30-4b48-b655-4e95a52be98e" xmlns:ns3="d9319686-8460-477c-a3da-d9a77963946b" targetNamespace="http://schemas.microsoft.com/office/2006/metadata/properties" ma:root="true" ma:fieldsID="f9eab9a304ebff384c7dfc6cba581b3d" ns2:_="" ns3:_="">
    <xsd:import namespace="50d65d9c-ae30-4b48-b655-4e95a52be98e"/>
    <xsd:import namespace="d9319686-8460-477c-a3da-d9a7796394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65d9c-ae30-4b48-b655-4e95a52be9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e08dd3dd-18df-4dde-a300-66d8e4cb678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319686-8460-477c-a3da-d9a77963946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523445c-4bb8-403b-8ec4-595cc8e84097}" ma:internalName="TaxCatchAll" ma:showField="CatchAllData" ma:web="d9319686-8460-477c-a3da-d9a7796394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9379E-69A8-4CAA-A506-D3C9EFAD8EB2}">
  <ds:schemaRefs>
    <ds:schemaRef ds:uri="http://schemas.microsoft.com/office/2006/metadata/properties"/>
    <ds:schemaRef ds:uri="http://schemas.microsoft.com/office/2006/documentManagement/types"/>
    <ds:schemaRef ds:uri="http://purl.org/dc/elements/1.1/"/>
    <ds:schemaRef ds:uri="http://purl.org/dc/terms/"/>
    <ds:schemaRef ds:uri="fc4d4d5d-ca7f-47e9-8117-d7ca6240a876"/>
    <ds:schemaRef ds:uri="http://purl.org/dc/dcmitype/"/>
    <ds:schemaRef ds:uri="http://www.w3.org/XML/1998/namespace"/>
    <ds:schemaRef ds:uri="http://schemas.microsoft.com/office/infopath/2007/PartnerControls"/>
    <ds:schemaRef ds:uri="http://schemas.openxmlformats.org/package/2006/metadata/core-properties"/>
    <ds:schemaRef ds:uri="2d6ff803-5b94-4665-a8f3-94779ee78a22"/>
    <ds:schemaRef ds:uri="http://schemas.microsoft.com/sharepoint/v3"/>
  </ds:schemaRefs>
</ds:datastoreItem>
</file>

<file path=customXml/itemProps2.xml><?xml version="1.0" encoding="utf-8"?>
<ds:datastoreItem xmlns:ds="http://schemas.openxmlformats.org/officeDocument/2006/customXml" ds:itemID="{B392236E-9D85-4BC0-AB32-C4E783C0E01D}">
  <ds:schemaRefs>
    <ds:schemaRef ds:uri="http://schemas.microsoft.com/sharepoint/v3/contenttype/forms"/>
  </ds:schemaRefs>
</ds:datastoreItem>
</file>

<file path=customXml/itemProps3.xml><?xml version="1.0" encoding="utf-8"?>
<ds:datastoreItem xmlns:ds="http://schemas.openxmlformats.org/officeDocument/2006/customXml" ds:itemID="{375463F1-930F-425D-9EC5-626D79A1D4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22</vt:i4>
      </vt:variant>
      <vt:variant>
        <vt:lpstr>Plages nommées</vt:lpstr>
      </vt:variant>
      <vt:variant>
        <vt:i4>3</vt:i4>
      </vt:variant>
    </vt:vector>
  </HeadingPairs>
  <TitlesOfParts>
    <vt:vector size="25" baseType="lpstr">
      <vt:lpstr>0.0 Methodology Presentation</vt:lpstr>
      <vt:lpstr>0.1 Referential</vt:lpstr>
      <vt:lpstr>0.2 READ ME</vt:lpstr>
      <vt:lpstr>1.0 Mapping org &amp; Follow up</vt:lpstr>
      <vt:lpstr>1.1 Staff Location</vt:lpstr>
      <vt:lpstr>1.2 DC Map</vt:lpstr>
      <vt:lpstr>1.3 Cyber Devices</vt:lpstr>
      <vt:lpstr>1.4 Network</vt:lpstr>
      <vt:lpstr>1.5 Backup servers</vt:lpstr>
      <vt:lpstr>1.6 CyberSoftwares Infra</vt:lpstr>
      <vt:lpstr>1.7 External services</vt:lpstr>
      <vt:lpstr>1.8 Travel</vt:lpstr>
      <vt:lpstr>1.9 Non-cyber equipments</vt:lpstr>
      <vt:lpstr>2.1 Mapping Devices</vt:lpstr>
      <vt:lpstr>2.2 Mapping Network</vt:lpstr>
      <vt:lpstr>2.3 Mapping Backup Servers</vt:lpstr>
      <vt:lpstr>2.4 Mapping CyberSoftware Infra</vt:lpstr>
      <vt:lpstr>2.5 Mapping External services</vt:lpstr>
      <vt:lpstr>2.6 Mapping Travel</vt:lpstr>
      <vt:lpstr>2.7 Mapping Non Cyber</vt:lpstr>
      <vt:lpstr>3.0 Assumptions</vt:lpstr>
      <vt:lpstr>3.1 Electricity mix</vt:lpstr>
      <vt:lpstr>'2.5 Mapping External services'!Mapping_Apps_Controls</vt:lpstr>
      <vt:lpstr>Mapping_Apps_Controls</vt:lpstr>
      <vt:lpstr>Total_distributed_workstation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GRIPPAY-GONZALEZ Mario</dc:creator>
  <cp:keywords/>
  <dc:description/>
  <cp:lastModifiedBy>CHABRAN Marine</cp:lastModifiedBy>
  <cp:revision/>
  <dcterms:created xsi:type="dcterms:W3CDTF">2023-07-10T13:27:45Z</dcterms:created>
  <dcterms:modified xsi:type="dcterms:W3CDTF">2025-03-21T14:42:09Z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0x0101008EE9DCA8AEB6064FBA1009A5919D0128</vt:lpwstr>
  </property>
  <property fmtid="{D5CDD505-2E9C-101B-9397-08002B2CF9AE}" pid="3" name="TaxKeyword">
    <vt:lpwstr/>
  </property>
  <property fmtid="{D5CDD505-2E9C-101B-9397-08002B2CF9AE}" pid="4" name="WSDocumentType">
    <vt:lpwstr/>
  </property>
  <property fmtid="{D5CDD505-2E9C-101B-9397-08002B2CF9AE}" pid="5" name="MediaServiceImageTags">
    <vt:lpwstr/>
  </property>
</Properties>
</file>