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5.xml" ContentType="application/vnd.openxmlformats-officedocument.drawing+xml"/>
  <Override PartName="/xl/tables/table6.xml" ContentType="application/vnd.openxmlformats-officedocument.spreadsheetml.table+xml"/>
  <Override PartName="/xl/drawings/drawing6.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7.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8.xml" ContentType="application/vnd.openxmlformats-officedocument.drawing+xml"/>
  <Override PartName="/xl/tables/table13.xml" ContentType="application/vnd.openxmlformats-officedocument.spreadsheetml.table+xml"/>
  <Override PartName="/xl/drawings/drawing9.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1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drawings/drawing11.xml" ContentType="application/vnd.openxmlformats-officedocument.drawing+xml"/>
  <Override PartName="/xl/tables/table19.xml" ContentType="application/vnd.openxmlformats-officedocument.spreadsheetml.table+xml"/>
  <Override PartName="/xl/drawings/drawing12.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drawings/drawing13.xml" ContentType="application/vnd.openxmlformats-officedocument.drawing+xml"/>
  <Override PartName="/xl/tables/table26.xml" ContentType="application/vnd.openxmlformats-officedocument.spreadsheetml.table+xml"/>
  <Override PartName="/xl/drawings/drawing14.xml" ContentType="application/vnd.openxmlformats-officedocument.drawing+xml"/>
  <Override PartName="/xl/tables/table27.xml" ContentType="application/vnd.openxmlformats-officedocument.spreadsheetml.table+xml"/>
  <Override PartName="/xl/drawings/drawing15.xml" ContentType="application/vnd.openxmlformats-officedocument.drawing+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drawings/drawing16.xml" ContentType="application/vnd.openxmlformats-officedocument.drawing+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17.xml" ContentType="application/vnd.openxmlformats-officedocument.drawing+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drawings/drawing18.xml" ContentType="application/vnd.openxmlformats-officedocument.drawing+xml"/>
  <Override PartName="/xl/tables/table40.xml" ContentType="application/vnd.openxmlformats-officedocument.spreadsheetml.table+xml"/>
  <Override PartName="/xl/tables/table4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digiplace.sharepoint.com/sites/WICCYBERSUSTAINABILITY/Documents partages/07 - Methodo v2/Final Calculator - FR/vAminata.O/"/>
    </mc:Choice>
  </mc:AlternateContent>
  <xr:revisionPtr revIDLastSave="6364" documentId="8_{4825FB88-3535-4FA5-AF86-0AAB1D75B5E1}" xr6:coauthVersionLast="47" xr6:coauthVersionMax="47" xr10:uidLastSave="{27EEC799-78A2-461B-A380-B75EE5E6288E}"/>
  <bookViews>
    <workbookView xWindow="-110" yWindow="-110" windowWidth="19420" windowHeight="11620" tabRatio="914" xr2:uid="{9957C4CC-C9BD-428F-9F2E-2F595D49C2B6}"/>
  </bookViews>
  <sheets>
    <sheet name="0.0 Présentation Méthodologie" sheetId="76" r:id="rId1"/>
    <sheet name="0.1 Référentiel" sheetId="106" r:id="rId2"/>
    <sheet name="0.2 Lisez-Moi" sheetId="102" r:id="rId3"/>
    <sheet name="1.0 Cartographie Orga &amp; Suivi" sheetId="96" r:id="rId4"/>
    <sheet name="1.1 Localisation du personnel" sheetId="24" r:id="rId5"/>
    <sheet name="1.2 Data Centers" sheetId="105" r:id="rId6"/>
    <sheet name="1.3 Dispositifs Cyber" sheetId="22" r:id="rId7"/>
    <sheet name="1.4 Réseau" sheetId="83" r:id="rId8"/>
    <sheet name="1.5 Serveurs de sauvegarde" sheetId="107" r:id="rId9"/>
    <sheet name="1.6 Infra des logiciels Cyber" sheetId="84" r:id="rId10"/>
    <sheet name="1.7 Services externes" sheetId="75" r:id="rId11"/>
    <sheet name="1.8 Voyages" sheetId="85" r:id="rId12"/>
    <sheet name="1.9 Équipements Non-cyber" sheetId="108" r:id="rId13"/>
    <sheet name="2.1 Cartographie dispositifs" sheetId="109" r:id="rId14"/>
    <sheet name="2.2 Cartographie du réseau" sheetId="94" r:id="rId15"/>
    <sheet name="2.3 Carto serveurs sauvegarde" sheetId="87" r:id="rId16"/>
    <sheet name="2.4 Carto Infra logiciels Cyber" sheetId="67" r:id="rId17"/>
    <sheet name="2.5 Carto des services externes" sheetId="72" r:id="rId18"/>
    <sheet name="2.6 Cartographie des voyages" sheetId="90" r:id="rId19"/>
    <sheet name="2.7 Carto équipements Non Cyber" sheetId="110" r:id="rId20"/>
    <sheet name="3.0 Hypothèses" sheetId="41" r:id="rId21"/>
    <sheet name="3.1 Mix électrique" sheetId="111" r:id="rId22"/>
  </sheets>
  <externalReferences>
    <externalReference r:id="rId23"/>
  </externalReferences>
  <definedNames>
    <definedName name="_xlnm._FilterDatabase" localSheetId="6" hidden="1">'1.3 Dispositifs Cyber'!$B$13:$E$16</definedName>
    <definedName name="_xlnm._FilterDatabase" localSheetId="7" hidden="1">'1.4 Réseau'!$B$13:$E$16</definedName>
    <definedName name="_xlnm._FilterDatabase" localSheetId="13" hidden="1">'2.1 Cartographie dispositifs'!$B$10:$D$13</definedName>
    <definedName name="_xlnm._FilterDatabase" localSheetId="14" hidden="1">'2.2 Cartographie du réseau'!$B$12:$D$15</definedName>
    <definedName name="_xlnm._FilterDatabase" localSheetId="19" hidden="1">'2.7 Carto équipements Non Cyber'!$B$10:$D$15</definedName>
    <definedName name="AppDesc" localSheetId="3">#REF!</definedName>
    <definedName name="AppDesc" localSheetId="9">#REF!</definedName>
    <definedName name="AppDesc" localSheetId="12">#REF!</definedName>
    <definedName name="AppDesc">#REF!</definedName>
    <definedName name="CI_Cyber_Staff" localSheetId="5">'1.2 Data Centers'!#REF!</definedName>
    <definedName name="CI_Cyber_Staff" localSheetId="12">'[1]1.0 Staff Location'!$D$13</definedName>
    <definedName name="CI_Cyber_Staff" localSheetId="13">'[1]1.0 Staff Location'!$D$13</definedName>
    <definedName name="CI_Cyber_Staff" localSheetId="19">'[1]1.0 Staff Location'!$D$13</definedName>
    <definedName name="CI_Cyber_Staff" localSheetId="21">'[1]1.0 Staff Location'!$D$13</definedName>
    <definedName name="CI_Cyber_Staff">'1.1 Localisation du personnel'!#REF!</definedName>
    <definedName name="CI_Group_Staff" localSheetId="5">'1.2 Data Centers'!#REF!</definedName>
    <definedName name="CI_Group_Staff" localSheetId="12">'[1]1.0 Staff Location'!$D$12</definedName>
    <definedName name="CI_Group_Staff" localSheetId="13">'[1]1.0 Staff Location'!$D$12</definedName>
    <definedName name="CI_Group_Staff" localSheetId="19">'[1]1.0 Staff Location'!$D$12</definedName>
    <definedName name="CI_Group_Staff" localSheetId="21">'[1]1.0 Staff Location'!$D$12</definedName>
    <definedName name="CI_Group_Staff">'1.1 Localisation du personnel'!#REF!</definedName>
    <definedName name="CI_ITG_Servers" localSheetId="3">#REF!</definedName>
    <definedName name="CI_ITG_Servers" localSheetId="9">#REF!</definedName>
    <definedName name="CI_ITG_Servers" localSheetId="12">#REF!</definedName>
    <definedName name="CI_ITG_Servers">#REF!</definedName>
    <definedName name="CI_Servers_Cyber" localSheetId="12">#REF!</definedName>
    <definedName name="CI_Servers_Cyber" localSheetId="13">#REF!</definedName>
    <definedName name="CI_Servers_Cyber" localSheetId="19">#REF!</definedName>
    <definedName name="CI_Servers_Cyber" localSheetId="21">#REF!</definedName>
    <definedName name="CI_Servers_Cyber">#REF!</definedName>
    <definedName name="CI_Servers_Resilience" localSheetId="12">#REF!</definedName>
    <definedName name="CI_Servers_Resilience" localSheetId="13">#REF!</definedName>
    <definedName name="CI_Servers_Resilience" localSheetId="19">#REF!</definedName>
    <definedName name="CI_Servers_Resilience" localSheetId="21">#REF!</definedName>
    <definedName name="CI_Servers_Resilience">#REF!</definedName>
    <definedName name="Countries" localSheetId="9">#REF!</definedName>
    <definedName name="Countries" localSheetId="12">#REF!</definedName>
    <definedName name="Countries">#REF!</definedName>
    <definedName name="DC_PUE" localSheetId="3">#REF!</definedName>
    <definedName name="DC_PUE" localSheetId="7">'1.4 Réseau'!#REF!</definedName>
    <definedName name="DC_PUE" localSheetId="9">#REF!</definedName>
    <definedName name="DC_PUE" localSheetId="12">#REF!</definedName>
    <definedName name="DC_PUE" localSheetId="13">'2.1 Cartographie dispositifs'!#REF!</definedName>
    <definedName name="DC_PUE" localSheetId="14">'2.2 Cartographie du réseau'!#REF!</definedName>
    <definedName name="DC_PUE" localSheetId="19">'2.7 Carto équipements Non Cyber'!#REF!</definedName>
    <definedName name="DC_PUE">'1.3 Dispositifs Cyber'!#REF!</definedName>
    <definedName name="DC_Servers_Lifetime" localSheetId="3">#REF!</definedName>
    <definedName name="DC_Servers_Lifetime" localSheetId="7">'1.4 Réseau'!#REF!</definedName>
    <definedName name="DC_Servers_Lifetime" localSheetId="9">#REF!</definedName>
    <definedName name="DC_Servers_Lifetime" localSheetId="12">#REF!</definedName>
    <definedName name="DC_Servers_Lifetime" localSheetId="13">'2.1 Cartographie dispositifs'!#REF!</definedName>
    <definedName name="DC_Servers_Lifetime" localSheetId="14">'2.2 Cartographie du réseau'!#REF!</definedName>
    <definedName name="DC_Servers_Lifetime" localSheetId="19">'2.7 Carto équipements Non Cyber'!#REF!</definedName>
    <definedName name="DC_Servers_Lifetime">'1.3 Dispositifs Cyber'!#REF!</definedName>
    <definedName name="EF_ITG_Servers" localSheetId="3">#REF!</definedName>
    <definedName name="EF_ITG_Servers" localSheetId="9">#REF!</definedName>
    <definedName name="EF_ITG_Servers" localSheetId="12">#REF!</definedName>
    <definedName name="EF_ITG_Servers">#REF!</definedName>
    <definedName name="EF_Servers" localSheetId="3">#REF!</definedName>
    <definedName name="EF_Servers" localSheetId="9">#REF!</definedName>
    <definedName name="EF_Servers" localSheetId="12">#REF!</definedName>
    <definedName name="EF_Servers">#REF!</definedName>
    <definedName name="Fabrication_GES_Ecrans" localSheetId="3">#REF!</definedName>
    <definedName name="Fabrication_GES_Ecrans" localSheetId="9">#REF!</definedName>
    <definedName name="Fabrication_GES_Ecrans" localSheetId="12">#REF!</definedName>
    <definedName name="Fabrication_GES_Ecrans">#REF!</definedName>
    <definedName name="Fabrication_GES_Firewall" localSheetId="3">#REF!</definedName>
    <definedName name="Fabrication_GES_Firewall" localSheetId="9">#REF!</definedName>
    <definedName name="Fabrication_GES_Firewall" localSheetId="12">#REF!</definedName>
    <definedName name="Fabrication_GES_Firewall">#REF!</definedName>
    <definedName name="Fabrication_GES_Firewall_V2" localSheetId="3">#REF!</definedName>
    <definedName name="Fabrication_GES_Firewall_V2" localSheetId="9">#REF!</definedName>
    <definedName name="Fabrication_GES_Firewall_V2" localSheetId="12">#REF!</definedName>
    <definedName name="Fabrication_GES_Firewall_V2">#REF!</definedName>
    <definedName name="Fabrication_GES_GES_Serveurs_Boavizta" localSheetId="3">#REF!</definedName>
    <definedName name="Fabrication_GES_GES_Serveurs_Boavizta" localSheetId="9">#REF!</definedName>
    <definedName name="Fabrication_GES_GES_Serveurs_Boavizta" localSheetId="12">#REF!</definedName>
    <definedName name="Fabrication_GES_GES_Serveurs_Boavizta">#REF!</definedName>
    <definedName name="Fabrication_GES_Imprimantes" localSheetId="3">#REF!</definedName>
    <definedName name="Fabrication_GES_Imprimantes" localSheetId="9">#REF!</definedName>
    <definedName name="Fabrication_GES_Imprimantes" localSheetId="12">#REF!</definedName>
    <definedName name="Fabrication_GES_Imprimantes">#REF!</definedName>
    <definedName name="Fabrication_GES_Laptop" localSheetId="3">#REF!</definedName>
    <definedName name="Fabrication_GES_Laptop" localSheetId="9">#REF!</definedName>
    <definedName name="Fabrication_GES_Laptop" localSheetId="12">#REF!</definedName>
    <definedName name="Fabrication_GES_Laptop">#REF!</definedName>
    <definedName name="Fabrication_GES_PC" localSheetId="3">#REF!</definedName>
    <definedName name="Fabrication_GES_PC" localSheetId="9">#REF!</definedName>
    <definedName name="Fabrication_GES_PC" localSheetId="12">#REF!</definedName>
    <definedName name="Fabrication_GES_PC">#REF!</definedName>
    <definedName name="Fabrication_GES_Projection" localSheetId="3">#REF!</definedName>
    <definedName name="Fabrication_GES_Projection" localSheetId="9">#REF!</definedName>
    <definedName name="Fabrication_GES_Projection" localSheetId="12">#REF!</definedName>
    <definedName name="Fabrication_GES_Projection">#REF!</definedName>
    <definedName name="Fabrication_GES_Routeurs" localSheetId="3">#REF!</definedName>
    <definedName name="Fabrication_GES_Routeurs" localSheetId="9">#REF!</definedName>
    <definedName name="Fabrication_GES_Routeurs" localSheetId="12">#REF!</definedName>
    <definedName name="Fabrication_GES_Routeurs">#REF!</definedName>
    <definedName name="Fabrication_GES_Routeurs_V2" localSheetId="3">#REF!</definedName>
    <definedName name="Fabrication_GES_Routeurs_V2" localSheetId="9">#REF!</definedName>
    <definedName name="Fabrication_GES_Routeurs_V2" localSheetId="12">#REF!</definedName>
    <definedName name="Fabrication_GES_Routeurs_V2">#REF!</definedName>
    <definedName name="Fabrication_GES_Serveurs" localSheetId="3">#REF!</definedName>
    <definedName name="Fabrication_GES_Serveurs" localSheetId="9">#REF!</definedName>
    <definedName name="Fabrication_GES_Serveurs" localSheetId="12">#REF!</definedName>
    <definedName name="Fabrication_GES_Serveurs">#REF!</definedName>
    <definedName name="Fabrication_GES_Switchs" localSheetId="3">#REF!</definedName>
    <definedName name="Fabrication_GES_Switchs" localSheetId="9">#REF!</definedName>
    <definedName name="Fabrication_GES_Switchs" localSheetId="12">#REF!</definedName>
    <definedName name="Fabrication_GES_Switchs">#REF!</definedName>
    <definedName name="Fabrication_GES_Switchs_V2" localSheetId="3">#REF!</definedName>
    <definedName name="Fabrication_GES_Switchs_V2" localSheetId="9">#REF!</definedName>
    <definedName name="Fabrication_GES_Switchs_V2" localSheetId="12">#REF!</definedName>
    <definedName name="Fabrication_GES_Switchs_V2">#REF!</definedName>
    <definedName name="Fabrication_GES_Tablettes" localSheetId="3">#REF!</definedName>
    <definedName name="Fabrication_GES_Tablettes" localSheetId="9">#REF!</definedName>
    <definedName name="Fabrication_GES_Tablettes" localSheetId="12">#REF!</definedName>
    <definedName name="Fabrication_GES_Tablettes">#REF!</definedName>
    <definedName name="Fabrication_GES_Téléphones_fixes" localSheetId="3">#REF!</definedName>
    <definedName name="Fabrication_GES_Téléphones_fixes" localSheetId="9">#REF!</definedName>
    <definedName name="Fabrication_GES_Téléphones_fixes" localSheetId="12">#REF!</definedName>
    <definedName name="Fabrication_GES_Téléphones_fixes">#REF!</definedName>
    <definedName name="Fabrication_GES_Téléphonie" localSheetId="3">#REF!</definedName>
    <definedName name="Fabrication_GES_Téléphonie" localSheetId="9">#REF!</definedName>
    <definedName name="Fabrication_GES_Téléphonie" localSheetId="12">#REF!</definedName>
    <definedName name="Fabrication_GES_Téléphonie">#REF!</definedName>
    <definedName name="Fabrication_GES_Televiseurs" localSheetId="3">#REF!</definedName>
    <definedName name="Fabrication_GES_Televiseurs" localSheetId="9">#REF!</definedName>
    <definedName name="Fabrication_GES_Televiseurs" localSheetId="12">#REF!</definedName>
    <definedName name="Fabrication_GES_Televiseurs">#REF!</definedName>
    <definedName name="Fabrication_GES_Visioconférence" localSheetId="3">#REF!</definedName>
    <definedName name="Fabrication_GES_Visioconférence" localSheetId="9">#REF!</definedName>
    <definedName name="Fabrication_GES_Visioconférence" localSheetId="12">#REF!</definedName>
    <definedName name="Fabrication_GES_Visioconférence">#REF!</definedName>
    <definedName name="Fabrication_GES_Wifi" localSheetId="3">#REF!</definedName>
    <definedName name="Fabrication_GES_Wifi" localSheetId="9">#REF!</definedName>
    <definedName name="Fabrication_GES_Wifi" localSheetId="12">#REF!</definedName>
    <definedName name="Fabrication_GES_Wifi">#REF!</definedName>
    <definedName name="Fabrication_GES_Wifi_V2" localSheetId="3">#REF!</definedName>
    <definedName name="Fabrication_GES_Wifi_V2" localSheetId="9">#REF!</definedName>
    <definedName name="Fabrication_GES_Wifi_V2" localSheetId="12">#REF!</definedName>
    <definedName name="Fabrication_GES_Wifi_V2">#REF!</definedName>
    <definedName name="FE_Data_Center" localSheetId="3">#REF!</definedName>
    <definedName name="FE_Data_Center" localSheetId="9">#REF!</definedName>
    <definedName name="FE_Data_Center" localSheetId="12">#REF!</definedName>
    <definedName name="FE_Data_Center">#REF!</definedName>
    <definedName name="FE_Ecrans_bureautiques" localSheetId="3">#REF!</definedName>
    <definedName name="FE_Ecrans_bureautiques" localSheetId="9">#REF!</definedName>
    <definedName name="FE_Ecrans_bureautiques" localSheetId="12">#REF!</definedName>
    <definedName name="FE_Ecrans_bureautiques" localSheetId="21">#REF!</definedName>
    <definedName name="FE_Ecrans_bureautiques">#REF!</definedName>
    <definedName name="FE_Firewalls" localSheetId="3">#REF!</definedName>
    <definedName name="FE_Firewalls" localSheetId="9">#REF!</definedName>
    <definedName name="FE_Firewalls" localSheetId="12">#REF!</definedName>
    <definedName name="FE_Firewalls" localSheetId="21">#REF!</definedName>
    <definedName name="FE_Firewalls">#REF!</definedName>
    <definedName name="FE_Imprimantes" localSheetId="3">#REF!</definedName>
    <definedName name="FE_Imprimantes" localSheetId="9">#REF!</definedName>
    <definedName name="FE_Imprimantes" localSheetId="12">#REF!</definedName>
    <definedName name="FE_Imprimantes" localSheetId="21">#REF!</definedName>
    <definedName name="FE_Imprimantes">#REF!</definedName>
    <definedName name="FE_Ordinateurs_fixes" localSheetId="3">#REF!</definedName>
    <definedName name="FE_Ordinateurs_fixes" localSheetId="9">#REF!</definedName>
    <definedName name="FE_Ordinateurs_fixes" localSheetId="12">#REF!</definedName>
    <definedName name="FE_Ordinateurs_fixes">#REF!</definedName>
    <definedName name="FE_Ordinateurs_portables" localSheetId="3">#REF!</definedName>
    <definedName name="FE_Ordinateurs_portables" localSheetId="9">#REF!</definedName>
    <definedName name="FE_Ordinateurs_portables" localSheetId="12">#REF!</definedName>
    <definedName name="FE_Ordinateurs_portables">#REF!</definedName>
    <definedName name="FE_Projection" localSheetId="3">#REF!</definedName>
    <definedName name="FE_Projection" localSheetId="9">#REF!</definedName>
    <definedName name="FE_Projection" localSheetId="12">#REF!</definedName>
    <definedName name="FE_Projection">#REF!</definedName>
    <definedName name="FE_Ratios_monétaires" localSheetId="3">#REF!</definedName>
    <definedName name="FE_Ratios_monétaires" localSheetId="9">#REF!</definedName>
    <definedName name="FE_Ratios_monétaires" localSheetId="12">#REF!</definedName>
    <definedName name="FE_Ratios_monétaires">#REF!</definedName>
    <definedName name="FE_Réseau" localSheetId="3">#REF!</definedName>
    <definedName name="FE_Réseau" localSheetId="9">#REF!</definedName>
    <definedName name="FE_Réseau" localSheetId="12">#REF!</definedName>
    <definedName name="FE_Réseau">#REF!</definedName>
    <definedName name="FE_Routeurs" localSheetId="3">#REF!</definedName>
    <definedName name="FE_Routeurs" localSheetId="9">#REF!</definedName>
    <definedName name="FE_Routeurs" localSheetId="12">#REF!</definedName>
    <definedName name="FE_Routeurs" localSheetId="21">#REF!</definedName>
    <definedName name="FE_Routeurs">#REF!</definedName>
    <definedName name="FE_Serveurs" localSheetId="3">#REF!</definedName>
    <definedName name="FE_Serveurs" localSheetId="9">#REF!</definedName>
    <definedName name="FE_Serveurs" localSheetId="12">#REF!</definedName>
    <definedName name="FE_Serveurs" localSheetId="21">#REF!</definedName>
    <definedName name="FE_Serveurs">#REF!</definedName>
    <definedName name="FE_Switchs" localSheetId="3">#REF!</definedName>
    <definedName name="FE_Switchs" localSheetId="9">#REF!</definedName>
    <definedName name="FE_Switchs" localSheetId="12">#REF!</definedName>
    <definedName name="FE_Switchs">#REF!</definedName>
    <definedName name="FE_Tablettes" localSheetId="3">#REF!</definedName>
    <definedName name="FE_Tablettes" localSheetId="9">#REF!</definedName>
    <definedName name="FE_Tablettes" localSheetId="12">#REF!</definedName>
    <definedName name="FE_Tablettes">#REF!</definedName>
    <definedName name="FE_Téléphones" localSheetId="3">#REF!</definedName>
    <definedName name="FE_Téléphones" localSheetId="9">#REF!</definedName>
    <definedName name="FE_Téléphones" localSheetId="12">#REF!</definedName>
    <definedName name="FE_Téléphones">#REF!</definedName>
    <definedName name="FE_Wifi" localSheetId="3">#REF!</definedName>
    <definedName name="FE_Wifi" localSheetId="9">#REF!</definedName>
    <definedName name="FE_Wifi" localSheetId="12">#REF!</definedName>
    <definedName name="FE_Wifi" localSheetId="21">#REF!</definedName>
    <definedName name="FE_Wifi">#REF!</definedName>
    <definedName name="Mapping_Apps_Controls" localSheetId="3">#REF!</definedName>
    <definedName name="Mapping_Apps_Controls" localSheetId="17">'2.5 Carto des services externes'!$B:$C</definedName>
    <definedName name="Mapping_Apps_Controls">'2.4 Carto Infra logiciels Cyber'!$B:$B</definedName>
    <definedName name="Modélisation_Ecrans_Amont" localSheetId="3">#REF!</definedName>
    <definedName name="Modélisation_Ecrans_Amont" localSheetId="9">#REF!</definedName>
    <definedName name="Modélisation_Ecrans_Amont" localSheetId="12">#REF!</definedName>
    <definedName name="Modélisation_Ecrans_Amont" localSheetId="21">#REF!</definedName>
    <definedName name="Modélisation_Ecrans_Amont">#REF!</definedName>
    <definedName name="Modélisation_Ecrans_Lifetime" localSheetId="3">#REF!</definedName>
    <definedName name="Modélisation_Ecrans_Lifetime" localSheetId="9">#REF!</definedName>
    <definedName name="Modélisation_Ecrans_Lifetime" localSheetId="12">#REF!</definedName>
    <definedName name="Modélisation_Ecrans_Lifetime">#REF!</definedName>
    <definedName name="Modélisation_Ecrans_TEC" localSheetId="3">#REF!</definedName>
    <definedName name="Modélisation_Ecrans_TEC" localSheetId="9">#REF!</definedName>
    <definedName name="Modélisation_Ecrans_TEC" localSheetId="12">#REF!</definedName>
    <definedName name="Modélisation_Ecrans_TEC" localSheetId="21">#REF!</definedName>
    <definedName name="Modélisation_Ecrans_TEC">#REF!</definedName>
    <definedName name="Modélisation_Laptop_Amont" localSheetId="3">#REF!</definedName>
    <definedName name="Modélisation_Laptop_Amont" localSheetId="9">#REF!</definedName>
    <definedName name="Modélisation_Laptop_Amont" localSheetId="12">#REF!</definedName>
    <definedName name="Modélisation_Laptop_Amont" localSheetId="21">#REF!</definedName>
    <definedName name="Modélisation_Laptop_Amont">#REF!</definedName>
    <definedName name="Modélisation_Laptop_Lifetime" localSheetId="3">#REF!</definedName>
    <definedName name="Modélisation_Laptop_Lifetime" localSheetId="9">#REF!</definedName>
    <definedName name="Modélisation_Laptop_Lifetime" localSheetId="12">#REF!</definedName>
    <definedName name="Modélisation_Laptop_Lifetime">#REF!</definedName>
    <definedName name="Modélisation_Laptop_TEC" localSheetId="3">#REF!</definedName>
    <definedName name="Modélisation_Laptop_TEC" localSheetId="9">#REF!</definedName>
    <definedName name="Modélisation_Laptop_TEC" localSheetId="12">#REF!</definedName>
    <definedName name="Modélisation_Laptop_TEC" localSheetId="21">#REF!</definedName>
    <definedName name="Modélisation_Laptop_TEC">#REF!</definedName>
    <definedName name="Modélisation_PC_Amont" localSheetId="3">#REF!</definedName>
    <definedName name="Modélisation_PC_Amont" localSheetId="9">#REF!</definedName>
    <definedName name="Modélisation_PC_Amont" localSheetId="12">#REF!</definedName>
    <definedName name="Modélisation_PC_Amont" localSheetId="21">#REF!</definedName>
    <definedName name="Modélisation_PC_Amont">#REF!</definedName>
    <definedName name="Modélisation_PC_Lifetime" localSheetId="3">#REF!</definedName>
    <definedName name="Modélisation_PC_Lifetime" localSheetId="9">#REF!</definedName>
    <definedName name="Modélisation_PC_Lifetime" localSheetId="12">#REF!</definedName>
    <definedName name="Modélisation_PC_Lifetime">#REF!</definedName>
    <definedName name="Modélisation_PC_TEC" localSheetId="3">#REF!</definedName>
    <definedName name="Modélisation_PC_TEC" localSheetId="9">#REF!</definedName>
    <definedName name="Modélisation_PC_TEC" localSheetId="12">#REF!</definedName>
    <definedName name="Modélisation_PC_TEC" localSheetId="21">#REF!</definedName>
    <definedName name="Modélisation_PC_TEC">#REF!</definedName>
    <definedName name="Modélisation_Print_Multifonctions_Amont" localSheetId="3">#REF!</definedName>
    <definedName name="Modélisation_Print_Multifonctions_Amont" localSheetId="9">#REF!</definedName>
    <definedName name="Modélisation_Print_Multifonctions_Amont" localSheetId="12">#REF!</definedName>
    <definedName name="Modélisation_Print_Multifonctions_Amont" localSheetId="21">#REF!</definedName>
    <definedName name="Modélisation_Print_Multifonctions_Amont">#REF!</definedName>
    <definedName name="Modélisation_Print_Multifonctions_Lifetime" localSheetId="3">#REF!</definedName>
    <definedName name="Modélisation_Print_Multifonctions_Lifetime" localSheetId="9">#REF!</definedName>
    <definedName name="Modélisation_Print_Multifonctions_Lifetime" localSheetId="12">#REF!</definedName>
    <definedName name="Modélisation_Print_Multifonctions_Lifetime">#REF!</definedName>
    <definedName name="Modélisation_Print_Multifonctions_TEC" localSheetId="3">#REF!</definedName>
    <definedName name="Modélisation_Print_Multifonctions_TEC" localSheetId="9">#REF!</definedName>
    <definedName name="Modélisation_Print_Multifonctions_TEC" localSheetId="12">#REF!</definedName>
    <definedName name="Modélisation_Print_Multifonctions_TEC" localSheetId="21">#REF!</definedName>
    <definedName name="Modélisation_Print_Multifonctions_TEC">#REF!</definedName>
    <definedName name="Modélisation_Routeur_Amont" localSheetId="3">#REF!</definedName>
    <definedName name="Modélisation_Routeur_Amont" localSheetId="9">#REF!</definedName>
    <definedName name="Modélisation_Routeur_Amont" localSheetId="12">#REF!</definedName>
    <definedName name="Modélisation_Routeur_Amont" localSheetId="21">#REF!</definedName>
    <definedName name="Modélisation_Routeur_Amont">#REF!</definedName>
    <definedName name="Modélisation_Routeur_Lifetime" localSheetId="3">#REF!</definedName>
    <definedName name="Modélisation_Routeur_Lifetime" localSheetId="9">#REF!</definedName>
    <definedName name="Modélisation_Routeur_Lifetime" localSheetId="12">#REF!</definedName>
    <definedName name="Modélisation_Routeur_Lifetime">#REF!</definedName>
    <definedName name="Modélisation_Routeur_TEC" localSheetId="3">#REF!</definedName>
    <definedName name="Modélisation_Routeur_TEC" localSheetId="9">#REF!</definedName>
    <definedName name="Modélisation_Routeur_TEC" localSheetId="12">#REF!</definedName>
    <definedName name="Modélisation_Routeur_TEC" localSheetId="21">#REF!</definedName>
    <definedName name="Modélisation_Routeur_TEC">#REF!</definedName>
    <definedName name="Modélisation_Serveur_Amont_CPU" localSheetId="3">#REF!</definedName>
    <definedName name="Modélisation_Serveur_Amont_CPU" localSheetId="9">#REF!</definedName>
    <definedName name="Modélisation_Serveur_Amont_CPU" localSheetId="12">#REF!</definedName>
    <definedName name="Modélisation_Serveur_Amont_CPU" localSheetId="21">#REF!</definedName>
    <definedName name="Modélisation_Serveur_Amont_CPU">#REF!</definedName>
    <definedName name="Modélisation_Serveur_Amont_Fixe" localSheetId="3">#REF!</definedName>
    <definedName name="Modélisation_Serveur_Amont_Fixe" localSheetId="9">#REF!</definedName>
    <definedName name="Modélisation_Serveur_Amont_Fixe" localSheetId="12">#REF!</definedName>
    <definedName name="Modélisation_Serveur_Amont_Fixe" localSheetId="21">#REF!</definedName>
    <definedName name="Modélisation_Serveur_Amont_Fixe">#REF!</definedName>
    <definedName name="Modélisation_Serveur_Amont_RAM" localSheetId="3">#REF!</definedName>
    <definedName name="Modélisation_Serveur_Amont_RAM" localSheetId="9">#REF!</definedName>
    <definedName name="Modélisation_Serveur_Amont_RAM" localSheetId="12">#REF!</definedName>
    <definedName name="Modélisation_Serveur_Amont_RAM" localSheetId="21">#REF!</definedName>
    <definedName name="Modélisation_Serveur_Amont_RAM">#REF!</definedName>
    <definedName name="Modélisation_Serveur_Lifetime" localSheetId="3">#REF!</definedName>
    <definedName name="Modélisation_Serveur_Lifetime" localSheetId="9">#REF!</definedName>
    <definedName name="Modélisation_Serveur_Lifetime" localSheetId="12">#REF!</definedName>
    <definedName name="Modélisation_Serveur_Lifetime">#REF!</definedName>
    <definedName name="Modélisation_Serveur_TEC" localSheetId="3">#REF!</definedName>
    <definedName name="Modélisation_Serveur_TEC" localSheetId="9">#REF!</definedName>
    <definedName name="Modélisation_Serveur_TEC" localSheetId="12">#REF!</definedName>
    <definedName name="Modélisation_Serveur_TEC" localSheetId="21">#REF!</definedName>
    <definedName name="Modélisation_Serveur_TEC">#REF!</definedName>
    <definedName name="Modélisation_Smartphones_Amont" localSheetId="3">#REF!</definedName>
    <definedName name="Modélisation_Smartphones_Amont" localSheetId="9">#REF!</definedName>
    <definedName name="Modélisation_Smartphones_Amont" localSheetId="12">#REF!</definedName>
    <definedName name="Modélisation_Smartphones_Amont" localSheetId="21">#REF!</definedName>
    <definedName name="Modélisation_Smartphones_Amont">#REF!</definedName>
    <definedName name="Modélisation_Smartphones_Lifetime" localSheetId="3">#REF!</definedName>
    <definedName name="Modélisation_Smartphones_Lifetime" localSheetId="9">#REF!</definedName>
    <definedName name="Modélisation_Smartphones_Lifetime" localSheetId="12">#REF!</definedName>
    <definedName name="Modélisation_Smartphones_Lifetime">#REF!</definedName>
    <definedName name="Modélisation_Smartphones_TEC" localSheetId="3">#REF!</definedName>
    <definedName name="Modélisation_Smartphones_TEC" localSheetId="9">#REF!</definedName>
    <definedName name="Modélisation_Smartphones_TEC" localSheetId="12">#REF!</definedName>
    <definedName name="Modélisation_Smartphones_TEC" localSheetId="21">#REF!</definedName>
    <definedName name="Modélisation_Smartphones_TEC">#REF!</definedName>
    <definedName name="Modélisation_Switch_Grand_Amont" localSheetId="3">#REF!</definedName>
    <definedName name="Modélisation_Switch_Grand_Amont" localSheetId="9">#REF!</definedName>
    <definedName name="Modélisation_Switch_Grand_Amont" localSheetId="12">#REF!</definedName>
    <definedName name="Modélisation_Switch_Grand_Amont" localSheetId="21">#REF!</definedName>
    <definedName name="Modélisation_Switch_Grand_Amont">#REF!</definedName>
    <definedName name="Modélisation_Switch_Grand_Aval" localSheetId="3">#REF!</definedName>
    <definedName name="Modélisation_Switch_Grand_Aval" localSheetId="9">#REF!</definedName>
    <definedName name="Modélisation_Switch_Grand_Aval" localSheetId="12">#REF!</definedName>
    <definedName name="Modélisation_Switch_Grand_Aval">#REF!</definedName>
    <definedName name="Modélisation_Switch_Grand_Lifetime" localSheetId="3">#REF!</definedName>
    <definedName name="Modélisation_Switch_Grand_Lifetime" localSheetId="9">#REF!</definedName>
    <definedName name="Modélisation_Switch_Grand_Lifetime" localSheetId="12">#REF!</definedName>
    <definedName name="Modélisation_Switch_Grand_Lifetime">#REF!</definedName>
    <definedName name="Modélisation_Switch_Grand_TEC" localSheetId="3">#REF!</definedName>
    <definedName name="Modélisation_Switch_Grand_TEC" localSheetId="9">#REF!</definedName>
    <definedName name="Modélisation_Switch_Grand_TEC" localSheetId="12">#REF!</definedName>
    <definedName name="Modélisation_Switch_Grand_TEC" localSheetId="21">#REF!</definedName>
    <definedName name="Modélisation_Switch_Grand_TEC">#REF!</definedName>
    <definedName name="Modélisation_Switch_Petit_Amont" localSheetId="3">#REF!</definedName>
    <definedName name="Modélisation_Switch_Petit_Amont" localSheetId="9">#REF!</definedName>
    <definedName name="Modélisation_Switch_Petit_Amont" localSheetId="12">#REF!</definedName>
    <definedName name="Modélisation_Switch_Petit_Amont" localSheetId="21">#REF!</definedName>
    <definedName name="Modélisation_Switch_Petit_Amont">#REF!</definedName>
    <definedName name="Modélisation_Switch_Petit_Aval" localSheetId="3">#REF!</definedName>
    <definedName name="Modélisation_Switch_Petit_Aval" localSheetId="9">#REF!</definedName>
    <definedName name="Modélisation_Switch_Petit_Aval" localSheetId="12">#REF!</definedName>
    <definedName name="Modélisation_Switch_Petit_Aval">#REF!</definedName>
    <definedName name="Modélisation_Switch_Petit_Lifetime" localSheetId="3">#REF!</definedName>
    <definedName name="Modélisation_Switch_Petit_Lifetime" localSheetId="9">#REF!</definedName>
    <definedName name="Modélisation_Switch_Petit_Lifetime" localSheetId="12">#REF!</definedName>
    <definedName name="Modélisation_Switch_Petit_Lifetime">#REF!</definedName>
    <definedName name="Modélisation_Switch_Petit_TEC" localSheetId="3">#REF!</definedName>
    <definedName name="Modélisation_Switch_Petit_TEC" localSheetId="9">#REF!</definedName>
    <definedName name="Modélisation_Switch_Petit_TEC" localSheetId="12">#REF!</definedName>
    <definedName name="Modélisation_Switch_Petit_TEC" localSheetId="21">#REF!</definedName>
    <definedName name="Modélisation_Switch_Petit_TEC">#REF!</definedName>
    <definedName name="Modélisation_Tablette_Amont" localSheetId="3">#REF!</definedName>
    <definedName name="Modélisation_Tablette_Amont" localSheetId="9">#REF!</definedName>
    <definedName name="Modélisation_Tablette_Amont" localSheetId="12">#REF!</definedName>
    <definedName name="Modélisation_Tablette_Amont">#REF!</definedName>
    <definedName name="Modélisation_Tablette_Gwp_total" localSheetId="3">#REF!</definedName>
    <definedName name="Modélisation_Tablette_Gwp_total" localSheetId="9">#REF!</definedName>
    <definedName name="Modélisation_Tablette_Gwp_total" localSheetId="12">#REF!</definedName>
    <definedName name="Modélisation_Tablette_Gwp_total">#REF!</definedName>
    <definedName name="Modélisation_Tablette_Lifetime" localSheetId="3">#REF!</definedName>
    <definedName name="Modélisation_Tablette_Lifetime" localSheetId="9">#REF!</definedName>
    <definedName name="Modélisation_Tablette_Lifetime" localSheetId="12">#REF!</definedName>
    <definedName name="Modélisation_Tablette_Lifetime">#REF!</definedName>
    <definedName name="Modélisation_Tablette_TEC" localSheetId="3">#REF!</definedName>
    <definedName name="Modélisation_Tablette_TEC" localSheetId="9">#REF!</definedName>
    <definedName name="Modélisation_Tablette_TEC" localSheetId="12">#REF!</definedName>
    <definedName name="Modélisation_Tablette_TEC">#REF!</definedName>
    <definedName name="Modélisation_Telfixe_Amont" localSheetId="3">#REF!</definedName>
    <definedName name="Modélisation_Telfixe_Amont" localSheetId="9">#REF!</definedName>
    <definedName name="Modélisation_Telfixe_Amont" localSheetId="12">#REF!</definedName>
    <definedName name="Modélisation_Telfixe_Amont">#REF!</definedName>
    <definedName name="Modélisation_Telfixe_Cradletograve" localSheetId="3">#REF!</definedName>
    <definedName name="Modélisation_Telfixe_Cradletograve" localSheetId="9">#REF!</definedName>
    <definedName name="Modélisation_Telfixe_Cradletograve" localSheetId="12">#REF!</definedName>
    <definedName name="Modélisation_Telfixe_Cradletograve">#REF!</definedName>
    <definedName name="Modélisation_Telfixe_Lifetime" localSheetId="3">#REF!</definedName>
    <definedName name="Modélisation_Telfixe_Lifetime" localSheetId="9">#REF!</definedName>
    <definedName name="Modélisation_Telfixe_Lifetime" localSheetId="12">#REF!</definedName>
    <definedName name="Modélisation_Telfixe_Lifetime">#REF!</definedName>
    <definedName name="Modélisation_Telfixe_TEC" localSheetId="3">#REF!</definedName>
    <definedName name="Modélisation_Telfixe_TEC" localSheetId="9">#REF!</definedName>
    <definedName name="Modélisation_Telfixe_TEC" localSheetId="12">#REF!</definedName>
    <definedName name="Modélisation_Telfixe_TEC">#REF!</definedName>
    <definedName name="Modélisation_Wifi_Amont" localSheetId="3">#REF!</definedName>
    <definedName name="Modélisation_Wifi_Amont" localSheetId="9">#REF!</definedName>
    <definedName name="Modélisation_Wifi_Amont" localSheetId="12">#REF!</definedName>
    <definedName name="Modélisation_Wifi_Amont">#REF!</definedName>
    <definedName name="Modélisation_Wifi_Lifetime" localSheetId="3">#REF!</definedName>
    <definedName name="Modélisation_Wifi_Lifetime" localSheetId="9">#REF!</definedName>
    <definedName name="Modélisation_Wifi_Lifetime" localSheetId="12">#REF!</definedName>
    <definedName name="Modélisation_Wifi_Lifetime">#REF!</definedName>
    <definedName name="Modélisation_Wifi_TEC" localSheetId="3">#REF!</definedName>
    <definedName name="Modélisation_Wifi_TEC" localSheetId="9">#REF!</definedName>
    <definedName name="Modélisation_Wifi_TEC" localSheetId="12">#REF!</definedName>
    <definedName name="Modélisation_Wifi_TEC">#REF!</definedName>
    <definedName name="Résultats_Ordinateurs_Portables" localSheetId="3">#REF!</definedName>
    <definedName name="Résultats_Ordinateurs_Portables" localSheetId="9">#REF!</definedName>
    <definedName name="Résultats_Ordinateurs_Portables" localSheetId="12">#REF!</definedName>
    <definedName name="Résultats_Ordinateurs_Portables">#REF!</definedName>
    <definedName name="SaaS" localSheetId="3">#REF!</definedName>
    <definedName name="SaaS" localSheetId="9">#REF!</definedName>
    <definedName name="SaaS" localSheetId="12">#REF!</definedName>
    <definedName name="SaaS">#REF!</definedName>
    <definedName name="Scope2_Devices" localSheetId="19">'2.7 Carto équipements Non Cyber'!#REF!</definedName>
    <definedName name="Scope2_Devices" localSheetId="21">'[1]2.1 Mapping Devices'!$C$12</definedName>
    <definedName name="Scope2_Devices">'2.1 Cartographie dispositifs'!#REF!</definedName>
    <definedName name="Scope2_External">'[1]2.5 Mapping External services'!$C$12</definedName>
    <definedName name="Scope2_Network">'[1]2.2 Mapping Network'!$C$12</definedName>
    <definedName name="Scope2_Non_Cyber" localSheetId="21">'[1]2.7 Mapping Non Cyber'!$C$12:$C$12</definedName>
    <definedName name="Scope2_Non_Cyber">'2.7 Carto équipements Non Cyber'!#REF!</definedName>
    <definedName name="Scope2_Servers">'[1]2.3 Mapping Backup Servers'!$C$12</definedName>
    <definedName name="Scope2_Solutions">'[1]2.4 Mapping CyberSoftware Infra'!$C$12</definedName>
    <definedName name="Scope2_Travel">'[1]2.6 Mapping Travel'!$C$12</definedName>
    <definedName name="Scope3_Devices" localSheetId="19">'2.7 Carto équipements Non Cyber'!#REF!</definedName>
    <definedName name="Scope3_Devices" localSheetId="21">'[1]2.1 Mapping Devices'!$C$13</definedName>
    <definedName name="Scope3_Devices">'2.1 Cartographie dispositifs'!#REF!</definedName>
    <definedName name="Scope3_External">'[1]2.5 Mapping External services'!$C$13</definedName>
    <definedName name="Scope3_Network">'[1]2.2 Mapping Network'!$C$13</definedName>
    <definedName name="Scope3_Non_Cyber" localSheetId="21">'[1]2.7 Mapping Non Cyber'!$C$13:$C$13</definedName>
    <definedName name="Scope3_Non_Cyber">'2.7 Carto équipements Non Cyber'!#REF!</definedName>
    <definedName name="Scope3_Servers">'[1]2.3 Mapping Backup Servers'!$C$13</definedName>
    <definedName name="Scope3_Solutions">'[1]2.4 Mapping CyberSoftware Infra'!$C$13</definedName>
    <definedName name="Scope3_Travel">'[1]2.6 Mapping Travel'!$C$13</definedName>
    <definedName name="SP_EXCEL_LINK_68d5c4a4cc0f4253b9ef9879cf02392a" localSheetId="3" hidden="1">#REF!</definedName>
    <definedName name="SP_EXCEL_LINK_68d5c4a4cc0f4253b9ef9879cf02392a" localSheetId="9" hidden="1">#REF!</definedName>
    <definedName name="SP_EXCEL_LINK_68d5c4a4cc0f4253b9ef9879cf02392a" localSheetId="12" hidden="1">#REF!</definedName>
    <definedName name="SP_EXCEL_LINK_68d5c4a4cc0f4253b9ef9879cf02392a" hidden="1">#REF!</definedName>
    <definedName name="Statut" localSheetId="3">#REF!</definedName>
    <definedName name="Statut" localSheetId="9">#REF!</definedName>
    <definedName name="Statut" localSheetId="12">#REF!</definedName>
    <definedName name="Statut">#REF!</definedName>
    <definedName name="Total" localSheetId="3">#REF!</definedName>
    <definedName name="Total" localSheetId="9">#REF!</definedName>
    <definedName name="Total" localSheetId="12">#REF!</definedName>
    <definedName name="Total" localSheetId="13">'[1]4.1 Dashboard_Control'!$B$1</definedName>
    <definedName name="Total" localSheetId="19">'[1]4.1 Dashboard_Control'!$B$1</definedName>
    <definedName name="Total" localSheetId="21">'[1]4.1 Dashboard_Control'!$B$1</definedName>
    <definedName name="Total">#REF!</definedName>
    <definedName name="Total_Devices" localSheetId="19">'2.7 Carto équipements Non Cyber'!#REF!</definedName>
    <definedName name="Total_Devices">'2.1 Cartographie dispositifs'!#REF!</definedName>
    <definedName name="Total_distributed_workstation">'1.3 Dispositifs Cyber'!$J$13</definedName>
    <definedName name="Total_GES_Cloud_Mail" localSheetId="3">#REF!</definedName>
    <definedName name="Total_GES_Cloud_Mail" localSheetId="9">#REF!</definedName>
    <definedName name="Total_GES_Cloud_Mail" localSheetId="12">#REF!</definedName>
    <definedName name="Total_GES_Cloud_Mail">#REF!</definedName>
    <definedName name="Total_GES_Cloud_Mail_Cible" localSheetId="3">#REF!</definedName>
    <definedName name="Total_GES_Cloud_Mail_Cible" localSheetId="9">#REF!</definedName>
    <definedName name="Total_GES_Cloud_Mail_Cible" localSheetId="12">#REF!</definedName>
    <definedName name="Total_GES_Cloud_Mail_Cible">#REF!</definedName>
    <definedName name="Total_GES_Cloud_Stockage" localSheetId="3">#REF!</definedName>
    <definedName name="Total_GES_Cloud_Stockage" localSheetId="9">#REF!</definedName>
    <definedName name="Total_GES_Cloud_Stockage" localSheetId="12">#REF!</definedName>
    <definedName name="Total_GES_Cloud_Stockage">#REF!</definedName>
    <definedName name="Total_GES_Cloud_Stockage_Cible" localSheetId="3">#REF!</definedName>
    <definedName name="Total_GES_Cloud_Stockage_Cible" localSheetId="9">#REF!</definedName>
    <definedName name="Total_GES_Cloud_Stockage_Cible" localSheetId="12">#REF!</definedName>
    <definedName name="Total_GES_Cloud_Stockage_Cible">#REF!</definedName>
    <definedName name="Total_GES_Cloud_Visio" localSheetId="3">#REF!</definedName>
    <definedName name="Total_GES_Cloud_Visio" localSheetId="9">#REF!</definedName>
    <definedName name="Total_GES_Cloud_Visio" localSheetId="12">#REF!</definedName>
    <definedName name="Total_GES_Cloud_Visio">#REF!</definedName>
    <definedName name="Total_GES_Cloud_Visio_Cible" localSheetId="3">#REF!</definedName>
    <definedName name="Total_GES_Cloud_Visio_Cible" localSheetId="9">#REF!</definedName>
    <definedName name="Total_GES_Cloud_Visio_Cible" localSheetId="12">#REF!</definedName>
    <definedName name="Total_GES_Cloud_Visio_Cible">#REF!</definedName>
    <definedName name="Total_GES_Ecrans" localSheetId="3">#REF!</definedName>
    <definedName name="Total_GES_Ecrans" localSheetId="9">#REF!</definedName>
    <definedName name="Total_GES_Ecrans" localSheetId="12">#REF!</definedName>
    <definedName name="Total_GES_Ecrans">#REF!</definedName>
    <definedName name="Total_GES_Ecrans_Cible" localSheetId="3">#REF!</definedName>
    <definedName name="Total_GES_Ecrans_Cible" localSheetId="9">#REF!</definedName>
    <definedName name="Total_GES_Ecrans_Cible" localSheetId="12">#REF!</definedName>
    <definedName name="Total_GES_Ecrans_Cible">#REF!</definedName>
    <definedName name="Total_GES_Firewalls" localSheetId="3">#REF!</definedName>
    <definedName name="Total_GES_Firewalls" localSheetId="9">#REF!</definedName>
    <definedName name="Total_GES_Firewalls" localSheetId="12">#REF!</definedName>
    <definedName name="Total_GES_Firewalls">#REF!</definedName>
    <definedName name="Total_GES_Firewalls_Cible" localSheetId="3">#REF!</definedName>
    <definedName name="Total_GES_Firewalls_Cible" localSheetId="9">#REF!</definedName>
    <definedName name="Total_GES_Firewalls_Cible" localSheetId="12">#REF!</definedName>
    <definedName name="Total_GES_Firewalls_Cible">#REF!</definedName>
    <definedName name="Total_GES_Firewalls_Cible_V2" localSheetId="3">#REF!</definedName>
    <definedName name="Total_GES_Firewalls_Cible_V2" localSheetId="9">#REF!</definedName>
    <definedName name="Total_GES_Firewalls_Cible_V2" localSheetId="12">#REF!</definedName>
    <definedName name="Total_GES_Firewalls_Cible_V2">#REF!</definedName>
    <definedName name="Total_GES_Firewalls_V2" localSheetId="3">#REF!</definedName>
    <definedName name="Total_GES_Firewalls_V2" localSheetId="9">#REF!</definedName>
    <definedName name="Total_GES_Firewalls_V2" localSheetId="12">#REF!</definedName>
    <definedName name="Total_GES_Firewalls_V2">#REF!</definedName>
    <definedName name="Total_GES_Imprimantes" localSheetId="3">#REF!</definedName>
    <definedName name="Total_GES_Imprimantes" localSheetId="9">#REF!</definedName>
    <definedName name="Total_GES_Imprimantes" localSheetId="12">#REF!</definedName>
    <definedName name="Total_GES_Imprimantes">#REF!</definedName>
    <definedName name="Total_GES_Imprimantes_Cible" localSheetId="3">#REF!</definedName>
    <definedName name="Total_GES_Imprimantes_Cible" localSheetId="9">#REF!</definedName>
    <definedName name="Total_GES_Imprimantes_Cible" localSheetId="12">#REF!</definedName>
    <definedName name="Total_GES_Imprimantes_Cible">#REF!</definedName>
    <definedName name="Total_GES_Laptop" localSheetId="3">#REF!</definedName>
    <definedName name="Total_GES_Laptop" localSheetId="9">#REF!</definedName>
    <definedName name="Total_GES_Laptop" localSheetId="12">#REF!</definedName>
    <definedName name="Total_GES_Laptop">#REF!</definedName>
    <definedName name="Total_GES_Laptop_Cible" localSheetId="3">#REF!</definedName>
    <definedName name="Total_GES_Laptop_Cible" localSheetId="9">#REF!</definedName>
    <definedName name="Total_GES_Laptop_Cible" localSheetId="12">#REF!</definedName>
    <definedName name="Total_GES_Laptop_Cible">#REF!</definedName>
    <definedName name="Total_GES_PC" localSheetId="3">#REF!</definedName>
    <definedName name="Total_GES_PC" localSheetId="9">#REF!</definedName>
    <definedName name="Total_GES_PC" localSheetId="12">#REF!</definedName>
    <definedName name="Total_GES_PC">#REF!</definedName>
    <definedName name="Total_GES_PC_Cible" localSheetId="3">#REF!</definedName>
    <definedName name="Total_GES_PC_Cible" localSheetId="9">#REF!</definedName>
    <definedName name="Total_GES_PC_Cible" localSheetId="12">#REF!</definedName>
    <definedName name="Total_GES_PC_Cible">#REF!</definedName>
    <definedName name="Total_GES_Projection" localSheetId="3">#REF!</definedName>
    <definedName name="Total_GES_Projection" localSheetId="9">#REF!</definedName>
    <definedName name="Total_GES_Projection" localSheetId="12">#REF!</definedName>
    <definedName name="Total_GES_Projection">#REF!</definedName>
    <definedName name="Total_GES_Projection_Cible" localSheetId="3">#REF!</definedName>
    <definedName name="Total_GES_Projection_Cible" localSheetId="9">#REF!</definedName>
    <definedName name="Total_GES_Projection_Cible" localSheetId="12">#REF!</definedName>
    <definedName name="Total_GES_Projection_Cible">#REF!</definedName>
    <definedName name="Total_GES_Routeurs" localSheetId="3">#REF!</definedName>
    <definedName name="Total_GES_Routeurs" localSheetId="9">#REF!</definedName>
    <definedName name="Total_GES_Routeurs" localSheetId="12">#REF!</definedName>
    <definedName name="Total_GES_Routeurs">#REF!</definedName>
    <definedName name="Total_GES_Routeurs_Cible" localSheetId="3">#REF!</definedName>
    <definedName name="Total_GES_Routeurs_Cible" localSheetId="9">#REF!</definedName>
    <definedName name="Total_GES_Routeurs_Cible" localSheetId="12">#REF!</definedName>
    <definedName name="Total_GES_Routeurs_Cible">#REF!</definedName>
    <definedName name="Total_GES_Routeurs_Cible_V2" localSheetId="3">#REF!</definedName>
    <definedName name="Total_GES_Routeurs_Cible_V2" localSheetId="9">#REF!</definedName>
    <definedName name="Total_GES_Routeurs_Cible_V2" localSheetId="12">#REF!</definedName>
    <definedName name="Total_GES_Routeurs_Cible_V2">#REF!</definedName>
    <definedName name="Total_GES_Routeurs_V2" localSheetId="3">#REF!</definedName>
    <definedName name="Total_GES_Routeurs_V2" localSheetId="9">#REF!</definedName>
    <definedName name="Total_GES_Routeurs_V2" localSheetId="12">#REF!</definedName>
    <definedName name="Total_GES_Routeurs_V2">#REF!</definedName>
    <definedName name="Total_GES_Serveurs" localSheetId="3">#REF!</definedName>
    <definedName name="Total_GES_Serveurs" localSheetId="9">#REF!</definedName>
    <definedName name="Total_GES_Serveurs" localSheetId="12">#REF!</definedName>
    <definedName name="Total_GES_Serveurs">#REF!</definedName>
    <definedName name="Total_GES_Serveurs_Boavizta" localSheetId="3">#REF!</definedName>
    <definedName name="Total_GES_Serveurs_Boavizta" localSheetId="9">#REF!</definedName>
    <definedName name="Total_GES_Serveurs_Boavizta" localSheetId="12">#REF!</definedName>
    <definedName name="Total_GES_Serveurs_Boavizta">#REF!</definedName>
    <definedName name="Total_GES_Serveurs_Boavizta_Cible" localSheetId="3">#REF!</definedName>
    <definedName name="Total_GES_Serveurs_Boavizta_Cible" localSheetId="9">#REF!</definedName>
    <definedName name="Total_GES_Serveurs_Boavizta_Cible" localSheetId="12">#REF!</definedName>
    <definedName name="Total_GES_Serveurs_Boavizta_Cible">#REF!</definedName>
    <definedName name="Total_GES_Serveurs_Cible" localSheetId="3">#REF!</definedName>
    <definedName name="Total_GES_Serveurs_Cible" localSheetId="9">#REF!</definedName>
    <definedName name="Total_GES_Serveurs_Cible" localSheetId="12">#REF!</definedName>
    <definedName name="Total_GES_Serveurs_Cible">#REF!</definedName>
    <definedName name="Total_GES_Smartphones" localSheetId="3">#REF!</definedName>
    <definedName name="Total_GES_Smartphones" localSheetId="9">#REF!</definedName>
    <definedName name="Total_GES_Smartphones" localSheetId="12">#REF!</definedName>
    <definedName name="Total_GES_Smartphones">#REF!</definedName>
    <definedName name="Total_GES_Switchs" localSheetId="3">#REF!</definedName>
    <definedName name="Total_GES_Switchs" localSheetId="9">#REF!</definedName>
    <definedName name="Total_GES_Switchs" localSheetId="12">#REF!</definedName>
    <definedName name="Total_GES_Switchs">#REF!</definedName>
    <definedName name="Total_GES_Switchs_Cible" localSheetId="3">#REF!</definedName>
    <definedName name="Total_GES_Switchs_Cible" localSheetId="9">#REF!</definedName>
    <definedName name="Total_GES_Switchs_Cible" localSheetId="12">#REF!</definedName>
    <definedName name="Total_GES_Switchs_Cible">#REF!</definedName>
    <definedName name="Total_GES_Switchs_Cible_V2" localSheetId="3">#REF!</definedName>
    <definedName name="Total_GES_Switchs_Cible_V2" localSheetId="9">#REF!</definedName>
    <definedName name="Total_GES_Switchs_Cible_V2" localSheetId="12">#REF!</definedName>
    <definedName name="Total_GES_Switchs_Cible_V2">#REF!</definedName>
    <definedName name="Total_GES_Switchs_V2" localSheetId="3">#REF!</definedName>
    <definedName name="Total_GES_Switchs_V2" localSheetId="9">#REF!</definedName>
    <definedName name="Total_GES_Switchs_V2" localSheetId="12">#REF!</definedName>
    <definedName name="Total_GES_Switchs_V2">#REF!</definedName>
    <definedName name="Total_GES_Tablettes" localSheetId="3">#REF!</definedName>
    <definedName name="Total_GES_Tablettes" localSheetId="9">#REF!</definedName>
    <definedName name="Total_GES_Tablettes" localSheetId="12">#REF!</definedName>
    <definedName name="Total_GES_Tablettes">#REF!</definedName>
    <definedName name="Total_GES_Tablettes_Cible" localSheetId="3">#REF!</definedName>
    <definedName name="Total_GES_Tablettes_Cible" localSheetId="9">#REF!</definedName>
    <definedName name="Total_GES_Tablettes_Cible" localSheetId="12">#REF!</definedName>
    <definedName name="Total_GES_Tablettes_Cible">#REF!</definedName>
    <definedName name="Total_GES_Téléphones_fixes" localSheetId="3">#REF!</definedName>
    <definedName name="Total_GES_Téléphones_fixes" localSheetId="9">#REF!</definedName>
    <definedName name="Total_GES_Téléphones_fixes" localSheetId="12">#REF!</definedName>
    <definedName name="Total_GES_Téléphones_fixes">#REF!</definedName>
    <definedName name="Total_GES_Téléphones_fixes_cible" localSheetId="3">#REF!</definedName>
    <definedName name="Total_GES_Téléphones_fixes_cible" localSheetId="9">#REF!</definedName>
    <definedName name="Total_GES_Téléphones_fixes_cible" localSheetId="12">#REF!</definedName>
    <definedName name="Total_GES_Téléphones_fixes_cible">#REF!</definedName>
    <definedName name="Total_GES_Téléphonie_Cible" localSheetId="3">#REF!</definedName>
    <definedName name="Total_GES_Téléphonie_Cible" localSheetId="9">#REF!</definedName>
    <definedName name="Total_GES_Téléphonie_Cible" localSheetId="12">#REF!</definedName>
    <definedName name="Total_GES_Téléphonie_Cible">#REF!</definedName>
    <definedName name="Total_GES_Televiseurs" localSheetId="3">#REF!</definedName>
    <definedName name="Total_GES_Televiseurs" localSheetId="9">#REF!</definedName>
    <definedName name="Total_GES_Televiseurs" localSheetId="12">#REF!</definedName>
    <definedName name="Total_GES_Televiseurs">#REF!</definedName>
    <definedName name="Total_GES_Televiseurs_Cible" localSheetId="3">#REF!</definedName>
    <definedName name="Total_GES_Televiseurs_Cible" localSheetId="9">#REF!</definedName>
    <definedName name="Total_GES_Televiseurs_Cible" localSheetId="12">#REF!</definedName>
    <definedName name="Total_GES_Televiseurs_Cible">#REF!</definedName>
    <definedName name="Total_GES_Visioconférence" localSheetId="3">#REF!</definedName>
    <definedName name="Total_GES_Visioconférence" localSheetId="9">#REF!</definedName>
    <definedName name="Total_GES_Visioconférence" localSheetId="12">#REF!</definedName>
    <definedName name="Total_GES_Visioconférence">#REF!</definedName>
    <definedName name="Total_GES_Visioconférence_Cible" localSheetId="3">#REF!</definedName>
    <definedName name="Total_GES_Visioconférence_Cible" localSheetId="9">#REF!</definedName>
    <definedName name="Total_GES_Visioconférence_Cible" localSheetId="12">#REF!</definedName>
    <definedName name="Total_GES_Visioconférence_Cible">#REF!</definedName>
    <definedName name="Total_GES_Wifi" localSheetId="3">#REF!</definedName>
    <definedName name="Total_GES_Wifi" localSheetId="9">#REF!</definedName>
    <definedName name="Total_GES_Wifi" localSheetId="12">#REF!</definedName>
    <definedName name="Total_GES_Wifi">#REF!</definedName>
    <definedName name="Total_GES_Wifi_Cible" localSheetId="3">#REF!</definedName>
    <definedName name="Total_GES_Wifi_Cible" localSheetId="9">#REF!</definedName>
    <definedName name="Total_GES_Wifi_Cible" localSheetId="12">#REF!</definedName>
    <definedName name="Total_GES_Wifi_Cible">#REF!</definedName>
    <definedName name="Total_GES_Wifi_Cible_V2" localSheetId="3">#REF!</definedName>
    <definedName name="Total_GES_Wifi_Cible_V2" localSheetId="9">#REF!</definedName>
    <definedName name="Total_GES_Wifi_Cible_V2" localSheetId="12">#REF!</definedName>
    <definedName name="Total_GES_Wifi_Cible_V2">#REF!</definedName>
    <definedName name="Total_GES_Wifi_V2" localSheetId="3">#REF!</definedName>
    <definedName name="Total_GES_Wifi_V2" localSheetId="9">#REF!</definedName>
    <definedName name="Total_GES_Wifi_V2" localSheetId="12">#REF!</definedName>
    <definedName name="Total_GES_Wifi_V2">#REF!</definedName>
    <definedName name="Total_Non_Cyber">'2.7 Carto équipements Non Cyber'!#REF!</definedName>
    <definedName name="Total_Scope2">'[1]4.1 Dashboard_Control'!$B$2</definedName>
    <definedName name="Total_Scope3">'[1]4.1 Dashboard_Control'!$B$3</definedName>
    <definedName name="Utilisation_GES_Ecrans" localSheetId="3">#REF!</definedName>
    <definedName name="Utilisation_GES_Ecrans" localSheetId="9">#REF!</definedName>
    <definedName name="Utilisation_GES_Ecrans" localSheetId="12">#REF!</definedName>
    <definedName name="Utilisation_GES_Ecrans">#REF!</definedName>
    <definedName name="Utilisation_GES_Firewall" localSheetId="3">#REF!</definedName>
    <definedName name="Utilisation_GES_Firewall" localSheetId="9">#REF!</definedName>
    <definedName name="Utilisation_GES_Firewall" localSheetId="12">#REF!</definedName>
    <definedName name="Utilisation_GES_Firewall">#REF!</definedName>
    <definedName name="Utilisation_GES_Firewall_V2" localSheetId="3">#REF!</definedName>
    <definedName name="Utilisation_GES_Firewall_V2" localSheetId="9">#REF!</definedName>
    <definedName name="Utilisation_GES_Firewall_V2" localSheetId="12">#REF!</definedName>
    <definedName name="Utilisation_GES_Firewall_V2">#REF!</definedName>
    <definedName name="Utilisation_GES_Imprimantes" localSheetId="3">#REF!</definedName>
    <definedName name="Utilisation_GES_Imprimantes" localSheetId="9">#REF!</definedName>
    <definedName name="Utilisation_GES_Imprimantes" localSheetId="12">#REF!</definedName>
    <definedName name="Utilisation_GES_Imprimantes">#REF!</definedName>
    <definedName name="Utilisation_GES_Laptop" localSheetId="3">#REF!</definedName>
    <definedName name="Utilisation_GES_Laptop" localSheetId="9">#REF!</definedName>
    <definedName name="Utilisation_GES_Laptop" localSheetId="12">#REF!</definedName>
    <definedName name="Utilisation_GES_Laptop">#REF!</definedName>
    <definedName name="Utilisation_GES_PC" localSheetId="3">#REF!</definedName>
    <definedName name="Utilisation_GES_PC" localSheetId="9">#REF!</definedName>
    <definedName name="Utilisation_GES_PC" localSheetId="12">#REF!</definedName>
    <definedName name="Utilisation_GES_PC">#REF!</definedName>
    <definedName name="Utilisation_GES_Projection" localSheetId="3">#REF!</definedName>
    <definedName name="Utilisation_GES_Projection" localSheetId="9">#REF!</definedName>
    <definedName name="Utilisation_GES_Projection" localSheetId="12">#REF!</definedName>
    <definedName name="Utilisation_GES_Projection">#REF!</definedName>
    <definedName name="Utilisation_GES_Routeurs" localSheetId="3">#REF!</definedName>
    <definedName name="Utilisation_GES_Routeurs" localSheetId="9">#REF!</definedName>
    <definedName name="Utilisation_GES_Routeurs" localSheetId="12">#REF!</definedName>
    <definedName name="Utilisation_GES_Routeurs">#REF!</definedName>
    <definedName name="Utilisation_GES_Routeurs_V2" localSheetId="3">#REF!</definedName>
    <definedName name="Utilisation_GES_Routeurs_V2" localSheetId="9">#REF!</definedName>
    <definedName name="Utilisation_GES_Routeurs_V2" localSheetId="12">#REF!</definedName>
    <definedName name="Utilisation_GES_Routeurs_V2">#REF!</definedName>
    <definedName name="Utilisation_GES_Serveurs" localSheetId="3">#REF!</definedName>
    <definedName name="Utilisation_GES_Serveurs" localSheetId="9">#REF!</definedName>
    <definedName name="Utilisation_GES_Serveurs" localSheetId="12">#REF!</definedName>
    <definedName name="Utilisation_GES_Serveurs">#REF!</definedName>
    <definedName name="Utilisation_GES_Serveurs_Boavizta" localSheetId="3">#REF!</definedName>
    <definedName name="Utilisation_GES_Serveurs_Boavizta" localSheetId="9">#REF!</definedName>
    <definedName name="Utilisation_GES_Serveurs_Boavizta" localSheetId="12">#REF!</definedName>
    <definedName name="Utilisation_GES_Serveurs_Boavizta">#REF!</definedName>
    <definedName name="Utilisation_GES_Switchs" localSheetId="3">#REF!</definedName>
    <definedName name="Utilisation_GES_Switchs" localSheetId="9">#REF!</definedName>
    <definedName name="Utilisation_GES_Switchs" localSheetId="12">#REF!</definedName>
    <definedName name="Utilisation_GES_Switchs">#REF!</definedName>
    <definedName name="Utilisation_GES_Switchs_V2" localSheetId="3">#REF!</definedName>
    <definedName name="Utilisation_GES_Switchs_V2" localSheetId="9">#REF!</definedName>
    <definedName name="Utilisation_GES_Switchs_V2" localSheetId="12">#REF!</definedName>
    <definedName name="Utilisation_GES_Switchs_V2">#REF!</definedName>
    <definedName name="Utilisation_GES_Tablettes" localSheetId="3">#REF!</definedName>
    <definedName name="Utilisation_GES_Tablettes" localSheetId="9">#REF!</definedName>
    <definedName name="Utilisation_GES_Tablettes" localSheetId="12">#REF!</definedName>
    <definedName name="Utilisation_GES_Tablettes">#REF!</definedName>
    <definedName name="Utilisation_GES_Téléphones_fixes" localSheetId="3">#REF!</definedName>
    <definedName name="Utilisation_GES_Téléphones_fixes" localSheetId="9">#REF!</definedName>
    <definedName name="Utilisation_GES_Téléphones_fixes" localSheetId="12">#REF!</definedName>
    <definedName name="Utilisation_GES_Téléphones_fixes">#REF!</definedName>
    <definedName name="Utilisation_GES_Téléphonie" localSheetId="3">#REF!</definedName>
    <definedName name="Utilisation_GES_Téléphonie" localSheetId="9">#REF!</definedName>
    <definedName name="Utilisation_GES_Téléphonie" localSheetId="12">#REF!</definedName>
    <definedName name="Utilisation_GES_Téléphonie">#REF!</definedName>
    <definedName name="Utilisation_GES_Televiseurs" localSheetId="3">#REF!</definedName>
    <definedName name="Utilisation_GES_Televiseurs" localSheetId="9">#REF!</definedName>
    <definedName name="Utilisation_GES_Televiseurs" localSheetId="12">#REF!</definedName>
    <definedName name="Utilisation_GES_Televiseurs">#REF!</definedName>
    <definedName name="Utilisation_GES_Visioconférence" localSheetId="3">#REF!</definedName>
    <definedName name="Utilisation_GES_Visioconférence" localSheetId="9">#REF!</definedName>
    <definedName name="Utilisation_GES_Visioconférence" localSheetId="12">#REF!</definedName>
    <definedName name="Utilisation_GES_Visioconférence">#REF!</definedName>
    <definedName name="Utilisation_GES_Wifi" localSheetId="3">#REF!</definedName>
    <definedName name="Utilisation_GES_Wifi" localSheetId="9">#REF!</definedName>
    <definedName name="Utilisation_GES_Wifi" localSheetId="12">#REF!</definedName>
    <definedName name="Utilisation_GES_Wifi">#REF!</definedName>
    <definedName name="Utilisation_GES_Wifi_V2" localSheetId="3">#REF!</definedName>
    <definedName name="Utilisation_GES_Wifi_V2" localSheetId="9">#REF!</definedName>
    <definedName name="Utilisation_GES_Wifi_V2" localSheetId="12">#REF!</definedName>
    <definedName name="Utilisation_GES_Wifi_V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107" l="1"/>
  <c r="G19" i="107"/>
  <c r="G20" i="107"/>
  <c r="G21" i="107"/>
  <c r="G22" i="107"/>
  <c r="G23" i="107"/>
  <c r="G24" i="107"/>
  <c r="G25" i="107"/>
  <c r="F33" i="83"/>
  <c r="F34" i="83"/>
  <c r="C106" i="72" l="1"/>
  <c r="C112" i="72"/>
  <c r="H13" i="72"/>
  <c r="H14" i="72"/>
  <c r="G13" i="72"/>
  <c r="H12" i="67"/>
  <c r="H13" i="67"/>
  <c r="F32" i="83"/>
  <c r="J13" i="108" l="1"/>
  <c r="G29" i="108" l="1"/>
  <c r="G30" i="108"/>
  <c r="G31" i="108"/>
  <c r="G32" i="108"/>
  <c r="G33" i="108"/>
  <c r="G34" i="108"/>
  <c r="G35" i="108"/>
  <c r="G36" i="108"/>
  <c r="G37" i="108"/>
  <c r="G38" i="108"/>
  <c r="F29" i="108"/>
  <c r="F30" i="108"/>
  <c r="F31" i="108"/>
  <c r="F32" i="108"/>
  <c r="F33" i="108"/>
  <c r="F34" i="108"/>
  <c r="F35" i="108"/>
  <c r="F36" i="108"/>
  <c r="F37" i="108"/>
  <c r="F38" i="108"/>
  <c r="E29" i="108"/>
  <c r="E30" i="108"/>
  <c r="E31" i="108"/>
  <c r="E32" i="108"/>
  <c r="E33" i="108"/>
  <c r="E34" i="108"/>
  <c r="E35" i="108"/>
  <c r="E36" i="108"/>
  <c r="E37" i="108"/>
  <c r="E38" i="108"/>
  <c r="H15" i="107"/>
  <c r="H16" i="107"/>
  <c r="H17" i="107"/>
  <c r="H18" i="107"/>
  <c r="H19" i="107"/>
  <c r="H20" i="107"/>
  <c r="H21" i="107"/>
  <c r="H22" i="107"/>
  <c r="H23" i="107"/>
  <c r="H24" i="107"/>
  <c r="H25" i="107"/>
  <c r="G15" i="107"/>
  <c r="G16" i="107"/>
  <c r="F15" i="107"/>
  <c r="F16" i="107"/>
  <c r="F18" i="107"/>
  <c r="F19" i="107"/>
  <c r="F20" i="107"/>
  <c r="F21" i="107"/>
  <c r="F22" i="107"/>
  <c r="F23" i="107"/>
  <c r="F24" i="107"/>
  <c r="F25" i="107"/>
  <c r="C24" i="22" l="1"/>
  <c r="C107" i="72"/>
  <c r="C108" i="72"/>
  <c r="C109" i="72"/>
  <c r="C110" i="72"/>
  <c r="C111" i="72"/>
  <c r="C113" i="72"/>
  <c r="C114" i="72"/>
  <c r="C115" i="72"/>
  <c r="C116" i="72"/>
  <c r="C117" i="72"/>
  <c r="C118" i="72"/>
  <c r="C119" i="72"/>
  <c r="C120" i="72"/>
  <c r="C121" i="72"/>
  <c r="C122" i="72"/>
  <c r="C123" i="72"/>
  <c r="C124" i="72"/>
  <c r="C125" i="72"/>
  <c r="C126" i="72"/>
  <c r="C127" i="72"/>
  <c r="C128" i="72"/>
  <c r="C129" i="72"/>
  <c r="C130" i="72"/>
  <c r="C131" i="72"/>
  <c r="C132" i="72"/>
  <c r="C133" i="72"/>
  <c r="C134" i="72"/>
  <c r="C135" i="72"/>
  <c r="C136" i="72"/>
  <c r="C137" i="72"/>
  <c r="C138" i="72"/>
  <c r="C139" i="72"/>
  <c r="C140" i="72"/>
  <c r="C141" i="72"/>
  <c r="C142" i="72"/>
  <c r="C143" i="72"/>
  <c r="C144" i="72"/>
  <c r="C145" i="72"/>
  <c r="C146" i="72"/>
  <c r="C147" i="72"/>
  <c r="C148" i="72"/>
  <c r="C149" i="72"/>
  <c r="C150" i="72"/>
  <c r="C151" i="72"/>
  <c r="C152" i="72"/>
  <c r="C153" i="72"/>
  <c r="C154" i="72"/>
  <c r="C155" i="72"/>
  <c r="C156" i="72"/>
  <c r="C157" i="72"/>
  <c r="C158" i="72"/>
  <c r="C159" i="72"/>
  <c r="C160" i="72"/>
  <c r="C161" i="72"/>
  <c r="C162" i="72"/>
  <c r="C163" i="72"/>
  <c r="C164" i="72"/>
  <c r="C165" i="72"/>
  <c r="C166" i="72"/>
  <c r="C167" i="72"/>
  <c r="C168" i="72"/>
  <c r="C169" i="72"/>
  <c r="C170" i="72"/>
  <c r="C171" i="72"/>
  <c r="C172" i="72"/>
  <c r="C173" i="72"/>
  <c r="C174" i="72"/>
  <c r="C105" i="72"/>
  <c r="C32" i="72"/>
  <c r="C33" i="72"/>
  <c r="C34" i="72"/>
  <c r="C35" i="72"/>
  <c r="C36" i="72"/>
  <c r="C37" i="72"/>
  <c r="C38" i="72"/>
  <c r="C39" i="72"/>
  <c r="C40" i="72"/>
  <c r="C41" i="72"/>
  <c r="C42" i="72"/>
  <c r="C43" i="72"/>
  <c r="C44" i="72"/>
  <c r="C45" i="72"/>
  <c r="C46" i="72"/>
  <c r="C47" i="72"/>
  <c r="C48" i="72"/>
  <c r="C49" i="72"/>
  <c r="C50" i="72"/>
  <c r="C51" i="72"/>
  <c r="C52" i="72"/>
  <c r="C53" i="72"/>
  <c r="C54" i="72"/>
  <c r="C55" i="72"/>
  <c r="C56" i="72"/>
  <c r="C57" i="72"/>
  <c r="C58" i="72"/>
  <c r="C59" i="72"/>
  <c r="C60" i="72"/>
  <c r="C61" i="72"/>
  <c r="C62" i="72"/>
  <c r="C63" i="72"/>
  <c r="C64" i="72"/>
  <c r="C65" i="72"/>
  <c r="C66" i="72"/>
  <c r="C67" i="72"/>
  <c r="C68" i="72"/>
  <c r="C69" i="72"/>
  <c r="C70" i="72"/>
  <c r="C71" i="72"/>
  <c r="C72" i="72"/>
  <c r="C73" i="72"/>
  <c r="C74" i="72"/>
  <c r="C75" i="72"/>
  <c r="C76" i="72"/>
  <c r="C77" i="72"/>
  <c r="C78" i="72"/>
  <c r="C79" i="72"/>
  <c r="C80" i="72"/>
  <c r="C81" i="72"/>
  <c r="C82" i="72"/>
  <c r="C83" i="72"/>
  <c r="C84" i="72"/>
  <c r="C85" i="72"/>
  <c r="C86" i="72"/>
  <c r="C87" i="72"/>
  <c r="C88" i="72"/>
  <c r="C89" i="72"/>
  <c r="C90" i="72"/>
  <c r="C91" i="72"/>
  <c r="C92" i="72"/>
  <c r="C93" i="72"/>
  <c r="C94" i="72"/>
  <c r="C95" i="72"/>
  <c r="C96" i="72"/>
  <c r="C97" i="72"/>
  <c r="C98" i="72"/>
  <c r="C99" i="72"/>
  <c r="C100" i="72"/>
  <c r="C31" i="72"/>
  <c r="C106" i="67"/>
  <c r="C107" i="67"/>
  <c r="C108" i="67"/>
  <c r="C109" i="67"/>
  <c r="C110" i="67"/>
  <c r="C111" i="67"/>
  <c r="C112" i="67"/>
  <c r="C113" i="67"/>
  <c r="C114" i="67"/>
  <c r="C115" i="67"/>
  <c r="C116" i="67"/>
  <c r="C117" i="67"/>
  <c r="C118" i="67"/>
  <c r="C119" i="67"/>
  <c r="C120" i="67"/>
  <c r="C121" i="67"/>
  <c r="C122" i="67"/>
  <c r="C123" i="67"/>
  <c r="C124" i="67"/>
  <c r="C125" i="67"/>
  <c r="C126" i="67"/>
  <c r="C127" i="67"/>
  <c r="C128" i="67"/>
  <c r="C129" i="67"/>
  <c r="C130" i="67"/>
  <c r="C131" i="67"/>
  <c r="C132" i="67"/>
  <c r="C133" i="67"/>
  <c r="C134" i="67"/>
  <c r="C135" i="67"/>
  <c r="C136" i="67"/>
  <c r="C137" i="67"/>
  <c r="C138" i="67"/>
  <c r="C139" i="67"/>
  <c r="C140" i="67"/>
  <c r="C141" i="67"/>
  <c r="C142" i="67"/>
  <c r="C143" i="67"/>
  <c r="C144" i="67"/>
  <c r="C145" i="67"/>
  <c r="C146" i="67"/>
  <c r="C147" i="67"/>
  <c r="C148" i="67"/>
  <c r="C149" i="67"/>
  <c r="C150" i="67"/>
  <c r="C151" i="67"/>
  <c r="C152" i="67"/>
  <c r="C153" i="67"/>
  <c r="C154" i="67"/>
  <c r="C155" i="67"/>
  <c r="C156" i="67"/>
  <c r="C157" i="67"/>
  <c r="C158" i="67"/>
  <c r="C159" i="67"/>
  <c r="C160" i="67"/>
  <c r="C161" i="67"/>
  <c r="C162" i="67"/>
  <c r="C163" i="67"/>
  <c r="C164" i="67"/>
  <c r="C165" i="67"/>
  <c r="C166" i="67"/>
  <c r="C167" i="67"/>
  <c r="C168" i="67"/>
  <c r="C169" i="67"/>
  <c r="C170" i="67"/>
  <c r="C171" i="67"/>
  <c r="C172" i="67"/>
  <c r="C173" i="67"/>
  <c r="C174" i="67"/>
  <c r="C105" i="67"/>
  <c r="C30" i="67"/>
  <c r="C31" i="67"/>
  <c r="C32" i="67"/>
  <c r="C33" i="67"/>
  <c r="C34" i="67"/>
  <c r="C35" i="67"/>
  <c r="C36" i="67"/>
  <c r="C37" i="67"/>
  <c r="C38" i="67"/>
  <c r="C39" i="67"/>
  <c r="C40" i="67"/>
  <c r="C41" i="67"/>
  <c r="C42" i="67"/>
  <c r="C43" i="67"/>
  <c r="C44" i="67"/>
  <c r="C45" i="67"/>
  <c r="C46" i="67"/>
  <c r="C47" i="67"/>
  <c r="C48" i="67"/>
  <c r="C49" i="67"/>
  <c r="C50" i="67"/>
  <c r="C51" i="67"/>
  <c r="C52" i="67"/>
  <c r="C53" i="67"/>
  <c r="C54" i="67"/>
  <c r="C55" i="67"/>
  <c r="C56" i="67"/>
  <c r="C57" i="67"/>
  <c r="C58" i="67"/>
  <c r="C59" i="67"/>
  <c r="C60" i="67"/>
  <c r="C61" i="67"/>
  <c r="C62" i="67"/>
  <c r="C63" i="67"/>
  <c r="C64" i="67"/>
  <c r="C65" i="67"/>
  <c r="C66" i="67"/>
  <c r="C67" i="67"/>
  <c r="C68" i="67"/>
  <c r="C69" i="67"/>
  <c r="C70" i="67"/>
  <c r="C71" i="67"/>
  <c r="C72" i="67"/>
  <c r="C73" i="67"/>
  <c r="C74" i="67"/>
  <c r="C75" i="67"/>
  <c r="C76" i="67"/>
  <c r="C77" i="67"/>
  <c r="C78" i="67"/>
  <c r="C79" i="67"/>
  <c r="C80" i="67"/>
  <c r="C81" i="67"/>
  <c r="C82" i="67"/>
  <c r="C83" i="67"/>
  <c r="C84" i="67"/>
  <c r="C85" i="67"/>
  <c r="C86" i="67"/>
  <c r="C87" i="67"/>
  <c r="C88" i="67"/>
  <c r="C89" i="67"/>
  <c r="C90" i="67"/>
  <c r="C91" i="67"/>
  <c r="C92" i="67"/>
  <c r="C93" i="67"/>
  <c r="C94" i="67"/>
  <c r="C95" i="67"/>
  <c r="C96" i="67"/>
  <c r="C97" i="67"/>
  <c r="C98" i="67"/>
  <c r="C99" i="67"/>
  <c r="J13" i="22"/>
  <c r="H42" i="84" l="1"/>
  <c r="H41" i="84"/>
  <c r="H15" i="84"/>
  <c r="H14" i="84"/>
  <c r="F42" i="84"/>
  <c r="F41" i="84"/>
  <c r="G42" i="84"/>
  <c r="G41" i="84"/>
  <c r="G15" i="84"/>
  <c r="G14" i="84"/>
  <c r="F15" i="84"/>
  <c r="F14" i="84"/>
  <c r="F24" i="83"/>
  <c r="F25" i="83"/>
  <c r="F26" i="83"/>
  <c r="E32" i="83"/>
  <c r="E33" i="83"/>
  <c r="E34" i="83"/>
  <c r="C32" i="83"/>
  <c r="C33" i="83"/>
  <c r="C34" i="83"/>
  <c r="E24" i="83"/>
  <c r="E25" i="83"/>
  <c r="E26" i="83"/>
  <c r="C24" i="83"/>
  <c r="C25" i="83"/>
  <c r="C26" i="83"/>
  <c r="F15" i="83"/>
  <c r="F16" i="83"/>
  <c r="F14" i="83"/>
  <c r="E14" i="83"/>
  <c r="E15" i="83"/>
  <c r="E16" i="83"/>
  <c r="C14" i="83"/>
  <c r="C15" i="83"/>
  <c r="C16" i="83"/>
  <c r="D13" i="72" a="1"/>
  <c r="D13" i="72" s="1"/>
  <c r="D14" i="72" a="1"/>
  <c r="D14" i="72" s="1"/>
  <c r="D15" i="72" a="1"/>
  <c r="D15" i="72" s="1"/>
  <c r="D16" i="72" a="1"/>
  <c r="D16" i="72" s="1"/>
  <c r="D17" i="72" a="1"/>
  <c r="D17" i="72" s="1"/>
  <c r="D18" i="72" a="1"/>
  <c r="D18" i="72" s="1"/>
  <c r="D19" i="72" a="1"/>
  <c r="D19" i="72" s="1"/>
  <c r="D20" i="72" a="1"/>
  <c r="D20" i="72" s="1"/>
  <c r="D21" i="72" a="1"/>
  <c r="D21" i="72" s="1"/>
  <c r="D22" i="72" a="1"/>
  <c r="D22" i="72" s="1"/>
  <c r="D23" i="72" a="1"/>
  <c r="D23" i="72" s="1"/>
  <c r="D24" i="72" a="1"/>
  <c r="D24" i="72" s="1"/>
  <c r="D25" i="72" a="1"/>
  <c r="D25" i="72" s="1"/>
  <c r="D26" i="72" a="1"/>
  <c r="D26" i="72" s="1"/>
  <c r="G14" i="72"/>
  <c r="C13" i="72" a="1"/>
  <c r="C13" i="72" s="1"/>
  <c r="C14" i="72" a="1"/>
  <c r="C14" i="72" s="1"/>
  <c r="C15" i="72" a="1"/>
  <c r="C15" i="72" s="1"/>
  <c r="C16" i="72" a="1"/>
  <c r="C16" i="72" s="1"/>
  <c r="C17" i="72" a="1"/>
  <c r="C17" i="72" s="1"/>
  <c r="C18" i="72" a="1"/>
  <c r="C18" i="72" s="1"/>
  <c r="C19" i="72" a="1"/>
  <c r="C19" i="72" s="1"/>
  <c r="C20" i="72" a="1"/>
  <c r="C20" i="72" s="1"/>
  <c r="C21" i="72" a="1"/>
  <c r="C21" i="72" s="1"/>
  <c r="C22" i="72" a="1"/>
  <c r="C22" i="72" s="1"/>
  <c r="C23" i="72" a="1"/>
  <c r="C23" i="72" s="1"/>
  <c r="C24" i="72" a="1"/>
  <c r="C24" i="72" s="1"/>
  <c r="C25" i="72" a="1"/>
  <c r="C25" i="72" s="1"/>
  <c r="C26" i="72" a="1"/>
  <c r="C26" i="72" s="1"/>
  <c r="G13" i="67" l="1"/>
  <c r="G12" i="67"/>
  <c r="D13" i="67" a="1"/>
  <c r="D13" i="67" s="1"/>
  <c r="D14" i="67" a="1"/>
  <c r="D14" i="67" s="1"/>
  <c r="D15" i="67" a="1"/>
  <c r="D15" i="67" s="1"/>
  <c r="D16" i="67" a="1"/>
  <c r="D16" i="67" s="1"/>
  <c r="D17" i="67" a="1"/>
  <c r="D17" i="67" s="1"/>
  <c r="D18" i="67" a="1"/>
  <c r="D18" i="67" s="1"/>
  <c r="D19" i="67" a="1"/>
  <c r="D19" i="67" s="1"/>
  <c r="D20" i="67" a="1"/>
  <c r="D20" i="67" s="1"/>
  <c r="D21" i="67" a="1"/>
  <c r="D21" i="67" s="1"/>
  <c r="D22" i="67" a="1"/>
  <c r="D22" i="67" s="1"/>
  <c r="D23" i="67" a="1"/>
  <c r="D23" i="67" s="1"/>
  <c r="D24" i="67" a="1"/>
  <c r="D24" i="67" s="1"/>
  <c r="D25" i="67" a="1"/>
  <c r="D25" i="67" s="1"/>
  <c r="D12" i="67" a="1"/>
  <c r="D12" i="67" s="1"/>
  <c r="C12" i="67" a="1"/>
  <c r="C12" i="67" s="1"/>
  <c r="C13" i="67" a="1"/>
  <c r="C13" i="67" s="1"/>
  <c r="C14" i="67" a="1"/>
  <c r="C14" i="67" s="1"/>
  <c r="C15" i="67" a="1"/>
  <c r="C15" i="67" s="1"/>
  <c r="C16" i="67" a="1"/>
  <c r="C16" i="67" s="1"/>
  <c r="C17" i="67" a="1"/>
  <c r="C17" i="67" s="1"/>
  <c r="C18" i="67" a="1"/>
  <c r="C18" i="67" s="1"/>
  <c r="C19" i="67" a="1"/>
  <c r="C19" i="67" s="1"/>
  <c r="C20" i="67" a="1"/>
  <c r="C20" i="67" s="1"/>
  <c r="C21" i="67" a="1"/>
  <c r="C21" i="67" s="1"/>
  <c r="C22" i="67" a="1"/>
  <c r="C22" i="67" s="1"/>
  <c r="C23" i="67" a="1"/>
  <c r="C23" i="67" s="1"/>
  <c r="C24" i="67" a="1"/>
  <c r="C24" i="67" s="1"/>
  <c r="C25" i="67" a="1"/>
  <c r="C25" i="67" s="1"/>
  <c r="C13" i="4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<sst xmlns="http://schemas.openxmlformats.org/spreadsheetml/2006/main" count="2198" uniqueCount="930">
  <si>
    <t>ID</t>
  </si>
  <si>
    <t>Type</t>
  </si>
  <si>
    <t>APP</t>
  </si>
  <si>
    <t>APP.02-lvl2</t>
  </si>
  <si>
    <t>TECH</t>
  </si>
  <si>
    <t>APP_01</t>
  </si>
  <si>
    <t>ASSET</t>
  </si>
  <si>
    <t>ASSET.06-lvl4</t>
  </si>
  <si>
    <t>ASSET_01</t>
  </si>
  <si>
    <t>ASSET.09-lvl4</t>
  </si>
  <si>
    <t>ASSET_02</t>
  </si>
  <si>
    <t>ASSET.10-lvl4</t>
  </si>
  <si>
    <t>ORGA</t>
  </si>
  <si>
    <t>ASSET_03</t>
  </si>
  <si>
    <t>CLOUD</t>
  </si>
  <si>
    <t>CLOUD.06-lvl4</t>
  </si>
  <si>
    <t>CLOUD_01</t>
  </si>
  <si>
    <t>CLOUD.07-lvl4</t>
  </si>
  <si>
    <t>CLOUD_02</t>
  </si>
  <si>
    <t>CLOUD.08-lvl3</t>
  </si>
  <si>
    <t>CLOUD_03</t>
  </si>
  <si>
    <t>CLOUD.11-lvl4</t>
  </si>
  <si>
    <t>CLOUD_04</t>
  </si>
  <si>
    <t>DATA</t>
  </si>
  <si>
    <t>DATA.03-lvl4</t>
  </si>
  <si>
    <t>DATA_01</t>
  </si>
  <si>
    <t>DATA.04-lvl4</t>
  </si>
  <si>
    <t>DATA_02</t>
  </si>
  <si>
    <t>DATA.05-lvl4</t>
  </si>
  <si>
    <t>DATA_03</t>
  </si>
  <si>
    <t>DATA.06-lvl4</t>
  </si>
  <si>
    <t>DATA_04</t>
  </si>
  <si>
    <t>DATA.07-lvl4</t>
  </si>
  <si>
    <t>DATA_05</t>
  </si>
  <si>
    <t>DATA.08-lvl4</t>
  </si>
  <si>
    <t>DATA_06</t>
  </si>
  <si>
    <t>DATA.09-lvl4</t>
  </si>
  <si>
    <t>DATA_07</t>
  </si>
  <si>
    <t>DATA.10-lvl4</t>
  </si>
  <si>
    <t>DETECT (DE)</t>
  </si>
  <si>
    <t>DATA_08</t>
  </si>
  <si>
    <t>DATA_09</t>
  </si>
  <si>
    <t>DET</t>
  </si>
  <si>
    <t>DET.04-lvl4</t>
  </si>
  <si>
    <t>DET_01</t>
  </si>
  <si>
    <t>DET.05-lvl4</t>
  </si>
  <si>
    <t>DET_02</t>
  </si>
  <si>
    <t>DET.06-lvl4</t>
  </si>
  <si>
    <t>DET_03</t>
  </si>
  <si>
    <t>DET.08-lvl4</t>
  </si>
  <si>
    <t>DET_04</t>
  </si>
  <si>
    <t>DET.09-lvl4</t>
  </si>
  <si>
    <t>DET_05</t>
  </si>
  <si>
    <t>DET.12-lvl3</t>
  </si>
  <si>
    <t>DET_06</t>
  </si>
  <si>
    <t>DET.12-lvl4</t>
  </si>
  <si>
    <t>DET_07</t>
  </si>
  <si>
    <t>OPS.04-lvl4</t>
  </si>
  <si>
    <t>DET_08</t>
  </si>
  <si>
    <t>ENDPT</t>
  </si>
  <si>
    <t>ENDPT.02-lvl3</t>
  </si>
  <si>
    <t>ENDPT_01</t>
  </si>
  <si>
    <t>ENDPT.02-lvl4</t>
  </si>
  <si>
    <t>ENDPT_02</t>
  </si>
  <si>
    <t>ENDPT.05-lvl4</t>
  </si>
  <si>
    <t>ENDPT_03</t>
  </si>
  <si>
    <t>ENDPT.07-lvl4</t>
  </si>
  <si>
    <t>ENDPT_04</t>
  </si>
  <si>
    <t>ENDPT.09-lvl3</t>
  </si>
  <si>
    <t>ENDPT_05</t>
  </si>
  <si>
    <t>ENDPT.11-lvl4</t>
  </si>
  <si>
    <t>ENDPT_06</t>
  </si>
  <si>
    <t>ENDPT.13-lvl4</t>
  </si>
  <si>
    <t>ENDPT_07</t>
  </si>
  <si>
    <t>ENDPT.14-lvl4</t>
  </si>
  <si>
    <t>ENDPT_08</t>
  </si>
  <si>
    <t>GOV</t>
  </si>
  <si>
    <t>GOV.01-lvl4</t>
  </si>
  <si>
    <t>GOV_01</t>
  </si>
  <si>
    <t>GOV.05-lvl4</t>
  </si>
  <si>
    <t>GOV_02</t>
  </si>
  <si>
    <t>GOV.11-lvl4</t>
  </si>
  <si>
    <t>GOV_03</t>
  </si>
  <si>
    <t>IAM</t>
  </si>
  <si>
    <t>IAM.02-lvl4</t>
  </si>
  <si>
    <t>IAM_01</t>
  </si>
  <si>
    <t>IAM.10-lvl4</t>
  </si>
  <si>
    <t>IAM_02</t>
  </si>
  <si>
    <t>INC</t>
  </si>
  <si>
    <t>INC.01-lvl4</t>
  </si>
  <si>
    <t>INC_01</t>
  </si>
  <si>
    <t>INC.03-lvl4</t>
  </si>
  <si>
    <t>INC_02</t>
  </si>
  <si>
    <t>INC.06-lvl4</t>
  </si>
  <si>
    <t>INC_03</t>
  </si>
  <si>
    <t>NTW</t>
  </si>
  <si>
    <t>APP.04-lvl4</t>
  </si>
  <si>
    <t>NTW_01</t>
  </si>
  <si>
    <t>NTW.01-lvl4</t>
  </si>
  <si>
    <t>NTW_02</t>
  </si>
  <si>
    <t>NTW.02-lvl4</t>
  </si>
  <si>
    <t>NTW_03</t>
  </si>
  <si>
    <t>NTW.04-lvl4</t>
  </si>
  <si>
    <t>NTW_04</t>
  </si>
  <si>
    <t>NTW.05-lvl4</t>
  </si>
  <si>
    <t>NTW_05</t>
  </si>
  <si>
    <t>NTW.07-lvl4</t>
  </si>
  <si>
    <t>NTW_06</t>
  </si>
  <si>
    <t>NTW.09-lvl4</t>
  </si>
  <si>
    <t>NTW_07</t>
  </si>
  <si>
    <t>NTW.10-lvl4</t>
  </si>
  <si>
    <t>NTW_08</t>
  </si>
  <si>
    <t>NTW.11-lvl2</t>
  </si>
  <si>
    <t>NTW_09</t>
  </si>
  <si>
    <t>NTW.11-lvl4</t>
  </si>
  <si>
    <t>NTW_10</t>
  </si>
  <si>
    <t>NTW.14-lvl4</t>
  </si>
  <si>
    <t>NTW_11</t>
  </si>
  <si>
    <t>NTW.16-lvl4</t>
  </si>
  <si>
    <t>NTW_12</t>
  </si>
  <si>
    <t>OPS</t>
  </si>
  <si>
    <t>APP.06-lvl4</t>
  </si>
  <si>
    <t>OPS_01</t>
  </si>
  <si>
    <t>OPS.03-lvl1</t>
  </si>
  <si>
    <t>OPS_02</t>
  </si>
  <si>
    <t>OPS.06-lvl1</t>
  </si>
  <si>
    <t>OPS_03</t>
  </si>
  <si>
    <t>OPS.08-lvl2</t>
  </si>
  <si>
    <t>OPS_04</t>
  </si>
  <si>
    <t>OPS.08-lvl3</t>
  </si>
  <si>
    <t>OPS_05</t>
  </si>
  <si>
    <t>OPS.12-lvl4</t>
  </si>
  <si>
    <t>OPS_06</t>
  </si>
  <si>
    <t>OPS.14-lvl4</t>
  </si>
  <si>
    <t>OPS_07</t>
  </si>
  <si>
    <t>OPS.15-lvl4</t>
  </si>
  <si>
    <t>OPS_08</t>
  </si>
  <si>
    <t>OPS.17-lvl4</t>
  </si>
  <si>
    <t>OPS_09</t>
  </si>
  <si>
    <t>OPS.19-lvl4</t>
  </si>
  <si>
    <t>OPS_10</t>
  </si>
  <si>
    <t>OPS.20-lvl4</t>
  </si>
  <si>
    <t>OPS_11</t>
  </si>
  <si>
    <t>RES</t>
  </si>
  <si>
    <t>RES.17-lvl4</t>
  </si>
  <si>
    <t>RECOVER (RC)</t>
  </si>
  <si>
    <t>RES_01</t>
  </si>
  <si>
    <t>RISK</t>
  </si>
  <si>
    <t>RISK.01-lvl4</t>
  </si>
  <si>
    <t>RISK_01</t>
  </si>
  <si>
    <t>RISK.06-lvl4</t>
  </si>
  <si>
    <t>RISK_02</t>
  </si>
  <si>
    <t>RISK.08-lvl4</t>
  </si>
  <si>
    <t>RISK_03</t>
  </si>
  <si>
    <t>RISK.11-lvl4</t>
  </si>
  <si>
    <t>RISK_04</t>
  </si>
  <si>
    <t>TP</t>
  </si>
  <si>
    <t>TP.05-lvl4</t>
  </si>
  <si>
    <t>TP_01</t>
  </si>
  <si>
    <t>Description</t>
  </si>
  <si>
    <t>NA</t>
  </si>
  <si>
    <t>Cyber</t>
  </si>
  <si>
    <t>VDI</t>
  </si>
  <si>
    <t>Smartphones</t>
  </si>
  <si>
    <t>Non cyber</t>
  </si>
  <si>
    <t>Progress %</t>
  </si>
  <si>
    <t>Train</t>
  </si>
  <si>
    <t>Cloud</t>
  </si>
  <si>
    <t>T&amp;M</t>
  </si>
  <si>
    <t>France</t>
  </si>
  <si>
    <t>PUE</t>
  </si>
  <si>
    <t>DC1</t>
  </si>
  <si>
    <t>DC2</t>
  </si>
  <si>
    <t>RAM (GB)</t>
  </si>
  <si>
    <t>ID1</t>
  </si>
  <si>
    <t>Name1</t>
  </si>
  <si>
    <t>ID2</t>
  </si>
  <si>
    <t>Name2</t>
  </si>
  <si>
    <t>ID34</t>
  </si>
  <si>
    <t>ID35</t>
  </si>
  <si>
    <t>ID50</t>
  </si>
  <si>
    <t>SID13</t>
  </si>
  <si>
    <t>SID14</t>
  </si>
  <si>
    <t>SID15</t>
  </si>
  <si>
    <t>SID16</t>
  </si>
  <si>
    <t>SID17</t>
  </si>
  <si>
    <t>SID23</t>
  </si>
  <si>
    <t>SID24</t>
  </si>
  <si>
    <t>SID25</t>
  </si>
  <si>
    <t>SID26</t>
  </si>
  <si>
    <t>SID27</t>
  </si>
  <si>
    <t>Control description</t>
  </si>
  <si>
    <t>Test 1</t>
  </si>
  <si>
    <t>ID3</t>
  </si>
  <si>
    <t>ID4</t>
  </si>
  <si>
    <t>Test 4</t>
  </si>
  <si>
    <t>ID5</t>
  </si>
  <si>
    <t>ID6</t>
  </si>
  <si>
    <t>ID7</t>
  </si>
  <si>
    <t>Test 5</t>
  </si>
  <si>
    <t>T&amp;M services</t>
  </si>
  <si>
    <t>SID1</t>
  </si>
  <si>
    <t>SID3</t>
  </si>
  <si>
    <t>SID4</t>
  </si>
  <si>
    <t>SID5</t>
  </si>
  <si>
    <t>SID6</t>
  </si>
  <si>
    <t>SID7</t>
  </si>
  <si>
    <t>SID8</t>
  </si>
  <si>
    <t>SSD (GB)</t>
  </si>
  <si>
    <t>DC3</t>
  </si>
  <si>
    <t>Source</t>
  </si>
  <si>
    <t>ADEME (2017)</t>
  </si>
  <si>
    <t>Base Empreinte</t>
  </si>
  <si>
    <t>Pays</t>
  </si>
  <si>
    <t>kgCO2e / kWh</t>
  </si>
  <si>
    <t>Angola</t>
  </si>
  <si>
    <t>Bangladesh</t>
  </si>
  <si>
    <t>Botswana</t>
  </si>
  <si>
    <t>Brunei Darussalam</t>
  </si>
  <si>
    <t>Canada</t>
  </si>
  <si>
    <t>Congo</t>
  </si>
  <si>
    <t>Costa Rica</t>
  </si>
  <si>
    <t>Cuba</t>
  </si>
  <si>
    <t>El Salvador</t>
  </si>
  <si>
    <t>Gabon</t>
  </si>
  <si>
    <t>Ghana</t>
  </si>
  <si>
    <t>Gibraltar</t>
  </si>
  <si>
    <t>Guadeloupe</t>
  </si>
  <si>
    <t>Guatemala</t>
  </si>
  <si>
    <t>Honduras</t>
  </si>
  <si>
    <t>Hong Kong</t>
  </si>
  <si>
    <t>Ireland</t>
  </si>
  <si>
    <t>Kazakhstan</t>
  </si>
  <si>
    <t>Kenya</t>
  </si>
  <si>
    <t>Kosovo</t>
  </si>
  <si>
    <t>Luxembourg</t>
  </si>
  <si>
    <t>Martinique</t>
  </si>
  <si>
    <t>Mayotte</t>
  </si>
  <si>
    <t>Myanmar</t>
  </si>
  <si>
    <t>Nicaragua</t>
  </si>
  <si>
    <t>Oman</t>
  </si>
  <si>
    <t>Pakistan</t>
  </si>
  <si>
    <t>Panama</t>
  </si>
  <si>
    <t>Paraguay</t>
  </si>
  <si>
    <t>Philippines</t>
  </si>
  <si>
    <t>Portugal</t>
  </si>
  <si>
    <t>Qatar</t>
  </si>
  <si>
    <t>Sri Lanka</t>
  </si>
  <si>
    <t>Togo</t>
  </si>
  <si>
    <t>Ukraine</t>
  </si>
  <si>
    <t>Uruguay</t>
  </si>
  <si>
    <t>Test</t>
  </si>
  <si>
    <t>AAA</t>
  </si>
  <si>
    <t>IPS/IDS</t>
  </si>
  <si>
    <t>Mix électrique par pays</t>
  </si>
  <si>
    <t>Commentaires</t>
  </si>
  <si>
    <t>Algérie</t>
  </si>
  <si>
    <t>Argentine</t>
  </si>
  <si>
    <t>Arménie</t>
  </si>
  <si>
    <t>Australie</t>
  </si>
  <si>
    <t>Autriche</t>
  </si>
  <si>
    <t>Azerbaïdjan</t>
  </si>
  <si>
    <t>Bahrein</t>
  </si>
  <si>
    <t>Bélarus</t>
  </si>
  <si>
    <t>Belgique</t>
  </si>
  <si>
    <t>Bénin</t>
  </si>
  <si>
    <t>Bolivie</t>
  </si>
  <si>
    <t>Bosnie et Herzégovine</t>
  </si>
  <si>
    <t>Brésil</t>
  </si>
  <si>
    <t>Bulgarie</t>
  </si>
  <si>
    <t>Cameroun</t>
  </si>
  <si>
    <t>Chili</t>
  </si>
  <si>
    <t>Chine</t>
  </si>
  <si>
    <t>Colombie</t>
  </si>
  <si>
    <t>Croatie</t>
  </si>
  <si>
    <t>Chypre</t>
  </si>
  <si>
    <t>République Tchèque</t>
  </si>
  <si>
    <t>Danemark</t>
  </si>
  <si>
    <t>République dominicaine</t>
  </si>
  <si>
    <t>Equateur</t>
  </si>
  <si>
    <t>Egypte</t>
  </si>
  <si>
    <t>Erythrée</t>
  </si>
  <si>
    <t>Estonie</t>
  </si>
  <si>
    <t>Union européenne (27 Etats membres)</t>
  </si>
  <si>
    <t>Finlande</t>
  </si>
  <si>
    <t>Polynésie française</t>
  </si>
  <si>
    <t>Géorgie</t>
  </si>
  <si>
    <t>Allemagne</t>
  </si>
  <si>
    <t>Grèce</t>
  </si>
  <si>
    <t>Hongrie</t>
  </si>
  <si>
    <t>Islande</t>
  </si>
  <si>
    <t>Inde</t>
  </si>
  <si>
    <t>Indonésie</t>
  </si>
  <si>
    <t>Irak</t>
  </si>
  <si>
    <t>Israël</t>
  </si>
  <si>
    <t>Italie</t>
  </si>
  <si>
    <t>Côte d'Ivoire</t>
  </si>
  <si>
    <t>Jamaïque</t>
  </si>
  <si>
    <t>Japon</t>
  </si>
  <si>
    <t>Jordanie</t>
  </si>
  <si>
    <t>Koweït</t>
  </si>
  <si>
    <t>Kirghizistan</t>
  </si>
  <si>
    <t>Lettonie</t>
  </si>
  <si>
    <t>Liban</t>
  </si>
  <si>
    <t>Lybie</t>
  </si>
  <si>
    <t>Lituanie</t>
  </si>
  <si>
    <t>Macédoine</t>
  </si>
  <si>
    <t>Malaisie</t>
  </si>
  <si>
    <t>Malte</t>
  </si>
  <si>
    <t>Mauritanie</t>
  </si>
  <si>
    <t>Mexique</t>
  </si>
  <si>
    <t>Moldavie</t>
  </si>
  <si>
    <t>Mongolie</t>
  </si>
  <si>
    <t>Monténégro</t>
  </si>
  <si>
    <t>Maroc</t>
  </si>
  <si>
    <t>Namibie</t>
  </si>
  <si>
    <t>Pays Bas</t>
  </si>
  <si>
    <t>Nouvelle Calédonie</t>
  </si>
  <si>
    <t>Nouvelle-Zélande</t>
  </si>
  <si>
    <t>Nigéria</t>
  </si>
  <si>
    <t>Corée du Nord</t>
  </si>
  <si>
    <t>Norvège</t>
  </si>
  <si>
    <t>Pérou</t>
  </si>
  <si>
    <t>Pologne</t>
  </si>
  <si>
    <t>Roumanie</t>
  </si>
  <si>
    <t>Russie</t>
  </si>
  <si>
    <t>Arabie Saoudite</t>
  </si>
  <si>
    <t>Sénégal</t>
  </si>
  <si>
    <t>Serbie</t>
  </si>
  <si>
    <t>Singapour</t>
  </si>
  <si>
    <t>Slovaquie</t>
  </si>
  <si>
    <t>Slovénie</t>
  </si>
  <si>
    <t>Afrique du sud</t>
  </si>
  <si>
    <t>Corée du Sud</t>
  </si>
  <si>
    <t>Espagne</t>
  </si>
  <si>
    <t>Soudan</t>
  </si>
  <si>
    <t>Suisse</t>
  </si>
  <si>
    <t>Suède</t>
  </si>
  <si>
    <t>Syrie</t>
  </si>
  <si>
    <t>Taïwan</t>
  </si>
  <si>
    <t>Tadjikistan</t>
  </si>
  <si>
    <t>Tanzanie</t>
  </si>
  <si>
    <t>Thaïlande</t>
  </si>
  <si>
    <t>Trinité-et-Tobago</t>
  </si>
  <si>
    <t>Tunisie</t>
  </si>
  <si>
    <t>Turquie</t>
  </si>
  <si>
    <t>Turkménistan</t>
  </si>
  <si>
    <t>Émirats arabes unis</t>
  </si>
  <si>
    <t>Royaume-Uni</t>
  </si>
  <si>
    <t>États-Unis</t>
  </si>
  <si>
    <t>Ouzbékistan</t>
  </si>
  <si>
    <t>Venezuela, République bolivarienne</t>
  </si>
  <si>
    <t>Vietnam</t>
  </si>
  <si>
    <t>Monde entier</t>
  </si>
  <si>
    <t>Yémen</t>
  </si>
  <si>
    <t>Zimbabwé</t>
  </si>
  <si>
    <t>Légende des couleurs de cellules</t>
  </si>
  <si>
    <t>Cellules de titre</t>
  </si>
  <si>
    <t>Cellules obligatoires</t>
  </si>
  <si>
    <t>Il vous est recommandé d'avoir des cellules</t>
  </si>
  <si>
    <t>Cellules optionnelles</t>
  </si>
  <si>
    <t>Cellules à ne surtout pas modifier</t>
  </si>
  <si>
    <t>Hypothèses</t>
  </si>
  <si>
    <t>Champ d'application</t>
  </si>
  <si>
    <t xml:space="preserve">Nombre moyen de vCPU pour 1 CPU physique </t>
  </si>
  <si>
    <t>Quantité d'un rack utilisé pour stocker 1 serveur physique</t>
  </si>
  <si>
    <t>Le ratio CPU/RAM dédié à la génération de logs par les PC non cyber</t>
  </si>
  <si>
    <t>Le ratio CPU/RAM consacré à l'antivirus par les PC non cyber</t>
  </si>
  <si>
    <t>Le ration CPU/RAM dédié à la génération de logs par des serveurs non cyber</t>
  </si>
  <si>
    <t>Le ration CPU/RAM dédié à l'antivirus/patch par les serveurs non cyber</t>
  </si>
  <si>
    <t>Valeur</t>
  </si>
  <si>
    <t xml:space="preserve">Légende des couleurs des cellules </t>
  </si>
  <si>
    <t>Postes de travail non cyber</t>
  </si>
  <si>
    <t>Champs d'application</t>
  </si>
  <si>
    <t>Référentiel interne</t>
  </si>
  <si>
    <t>Contrôle NIST</t>
  </si>
  <si>
    <t>Postes de travail utilisés par les administrateurs du SI (périmètre Groupe)</t>
  </si>
  <si>
    <t>VDI de groupe</t>
  </si>
  <si>
    <t>VDIs utilisés par les employés (cyber et non cyber)</t>
  </si>
  <si>
    <t>Déplacements effectués par le personnel cyber interne</t>
  </si>
  <si>
    <t>Type de transport</t>
  </si>
  <si>
    <t>Avion</t>
  </si>
  <si>
    <t>Voiture</t>
  </si>
  <si>
    <t>train</t>
  </si>
  <si>
    <t>Poste de travail</t>
  </si>
  <si>
    <t>Écrans</t>
  </si>
  <si>
    <t>Postes de travail utilisés à des fins de sauvegarde</t>
  </si>
  <si>
    <t>Postes de travail utilisés par les cyber-employés internes</t>
  </si>
  <si>
    <t>Mobile utilisé par les cyber employés internes ou externes mis à disposition par votre entreprise</t>
  </si>
  <si>
    <t>Appareils</t>
  </si>
  <si>
    <t>IPS/IDS dans toute l'entreprise</t>
  </si>
  <si>
    <t>Proxy/Reverse-proxy dans toute l'entreprise</t>
  </si>
  <si>
    <t>Pare-feu/WAF dans toute l'entreprise</t>
  </si>
  <si>
    <t>Serveurs sur site utilisés pour la redondance et la sauvegarde (NAS/SAN inclus)</t>
  </si>
  <si>
    <t>Serveurs de sauvegarde</t>
  </si>
  <si>
    <t>Serveurs redondants</t>
  </si>
  <si>
    <t>Suivi de contrôle manquant</t>
  </si>
  <si>
    <t>Sujet du NIST</t>
  </si>
  <si>
    <t>Feuille</t>
  </si>
  <si>
    <t>Solutions sur site</t>
  </si>
  <si>
    <t>Solutions sur Cloud</t>
  </si>
  <si>
    <t>Numéro de contrôle unique dans la fiche</t>
  </si>
  <si>
    <t>Remarque</t>
  </si>
  <si>
    <t>Description du contrôle</t>
  </si>
  <si>
    <t>ID de l'application</t>
  </si>
  <si>
    <t>Nom de l'application</t>
  </si>
  <si>
    <t>Description de l'application</t>
  </si>
  <si>
    <t>% de l'application contribuant à ce contrôle NIST</t>
  </si>
  <si>
    <t>% de l'application contribuant à ce référentiel interne</t>
  </si>
  <si>
    <t>ID du service</t>
  </si>
  <si>
    <t>Nom du service</t>
  </si>
  <si>
    <t>Description du service</t>
  </si>
  <si>
    <t>% du service contribuant à ce contrôle NIST</t>
  </si>
  <si>
    <t>Contrôle manquant _ Solutions sur site (ID et % requis)</t>
  </si>
  <si>
    <t>Contrôle manquant _ Solutions sur Cloud (ID et % requis)</t>
  </si>
  <si>
    <t>Services à prix fixe dédiés à la cyber</t>
  </si>
  <si>
    <t>Services T&amp;M dédié à la cyber</t>
  </si>
  <si>
    <t>Personnel mondial</t>
  </si>
  <si>
    <t>% ou nombre d'internes dans ce pays</t>
  </si>
  <si>
    <t>Personnel Cyber</t>
  </si>
  <si>
    <t>ID du centre de données</t>
  </si>
  <si>
    <t>Localisation</t>
  </si>
  <si>
    <t>Durée de vie du serveur dans ce DC</t>
  </si>
  <si>
    <t>Durée de vie d'un Proxy  dans ce DC</t>
  </si>
  <si>
    <t>Duré de vie d'un pare-feu dans ce DC</t>
  </si>
  <si>
    <t>Durée de vie d'un IPS-IDS dans ce DC</t>
  </si>
  <si>
    <t>Total des postes de travail distribués pour les salariés Cyber</t>
  </si>
  <si>
    <t>Postes de travail</t>
  </si>
  <si>
    <t>Quantité</t>
  </si>
  <si>
    <t>Durée de vie</t>
  </si>
  <si>
    <t>Durée de vie du bureau</t>
  </si>
  <si>
    <t>Commentaire</t>
  </si>
  <si>
    <t>Hypothèse : 1,1 par poste de travail interne</t>
  </si>
  <si>
    <t>Hypothèse : 1 par les internes</t>
  </si>
  <si>
    <t>Écrans utilisés par les employés cyber internes ou externes donnés par votre entreprise</t>
  </si>
  <si>
    <t>Mobile utilisé par les employés cyber internes ou externes mis à disposition par votre entreprise</t>
  </si>
  <si>
    <t>Proxy/Reverse-proxy dans l'ensemble de l'entreprise</t>
  </si>
  <si>
    <t>Pare-feu/WAF dans l'ensemble de l'entreprise</t>
  </si>
  <si>
    <t>IPS/IDS dans l'ensemble de l'entreprise</t>
  </si>
  <si>
    <t>Quantité de pare-feu/WAF</t>
  </si>
  <si>
    <t>Quantité de IPS / IDS</t>
  </si>
  <si>
    <t>Serveurs sur site utilisés pour la redondance et la sauvegarde</t>
  </si>
  <si>
    <t>ID des serveurs</t>
  </si>
  <si>
    <t>Type de serveur (PROD,TEST)</t>
  </si>
  <si>
    <t>Catégorie Cyber</t>
  </si>
  <si>
    <t>Durée de vie du serveur</t>
  </si>
  <si>
    <t>Emplacement du serveur</t>
  </si>
  <si>
    <t>Serveurs physiques (unité)</t>
  </si>
  <si>
    <t>Méthodologie des coûts</t>
  </si>
  <si>
    <t>vCPU (unité)</t>
  </si>
  <si>
    <t>CPUs physiques (unité)</t>
  </si>
  <si>
    <t>CPUs Physiques (unité)</t>
  </si>
  <si>
    <t xml:space="preserve">Emplacement serveur </t>
  </si>
  <si>
    <t>Durée de vie serveur</t>
  </si>
  <si>
    <t>Services T&amp;M dédiées à la cyber</t>
  </si>
  <si>
    <t>Type de service</t>
  </si>
  <si>
    <t>Prestataire de services</t>
  </si>
  <si>
    <t>T&amp;M (en ETP)</t>
  </si>
  <si>
    <t>Prix fixe annuel (en k€ HORS TAXE)</t>
  </si>
  <si>
    <t>Déplacements professionnels effectués par le personnel cyber interne</t>
  </si>
  <si>
    <t>Nombre de km</t>
  </si>
  <si>
    <t>Serveurs sur site non utilisés par la cyber</t>
  </si>
  <si>
    <t xml:space="preserve">Quantité de bureau </t>
  </si>
  <si>
    <t>Modèle de serveur</t>
  </si>
  <si>
    <t>CPU physiques (unité)</t>
  </si>
  <si>
    <t>Total des postes de travail distribués pour les employés non cyber</t>
  </si>
  <si>
    <t>VDIs utilisés par les employés (périmètre du groupe)</t>
  </si>
  <si>
    <t>Cartographie de l'organisation et suivi du déploiement de la méthodologie</t>
  </si>
  <si>
    <t>Par catégorie</t>
  </si>
  <si>
    <t>Onglets</t>
  </si>
  <si>
    <t>Serveurs de sauvegarde et de redondance</t>
  </si>
  <si>
    <t>Dispositifs Cyber</t>
  </si>
  <si>
    <t>Réseau</t>
  </si>
  <si>
    <t>Services externes</t>
  </si>
  <si>
    <t>Voyage</t>
  </si>
  <si>
    <t>Prix fixe</t>
  </si>
  <si>
    <t>Serveurs (Log, Antivirus)</t>
  </si>
  <si>
    <t>Sauvegarde</t>
  </si>
  <si>
    <t>Redondance</t>
  </si>
  <si>
    <t>Sur site</t>
  </si>
  <si>
    <t>Services T&amp;M</t>
  </si>
  <si>
    <t>Postes de travail utilisés par les employés cyber internes</t>
  </si>
  <si>
    <t>Pare-feu/WAF</t>
  </si>
  <si>
    <t>Équipements non cyber</t>
  </si>
  <si>
    <t>Feuilles</t>
  </si>
  <si>
    <t>Responsable de la collecte (entité X)</t>
  </si>
  <si>
    <t>Responsable de la collecte (entité Y)</t>
  </si>
  <si>
    <t>Progrès %</t>
  </si>
  <si>
    <t>Equipe A : M. Martin</t>
  </si>
  <si>
    <t>Equipe B : M. Martin</t>
  </si>
  <si>
    <t>Equipe C : M. Martin</t>
  </si>
  <si>
    <t>Equipe D : M. Martin</t>
  </si>
  <si>
    <t>Equipe A : M. John</t>
  </si>
  <si>
    <t>Equipe B : M. John</t>
  </si>
  <si>
    <t>Equipe C : M. John</t>
  </si>
  <si>
    <t>Equipe D : M. John</t>
  </si>
  <si>
    <t>Par Contrôle NIST</t>
  </si>
  <si>
    <t>Contrôles simplifiés pour le calcul des émissions</t>
  </si>
  <si>
    <t>Sujet</t>
  </si>
  <si>
    <t>Demande simplifiée</t>
  </si>
  <si>
    <t xml:space="preserve">Responsable de la collecte </t>
  </si>
  <si>
    <t>Responsable de la collecte4</t>
  </si>
  <si>
    <t>Responsable de la collecte3</t>
  </si>
  <si>
    <t>Responsable de la collecte2</t>
  </si>
  <si>
    <t>Les outils sont utilisés par les experts en applications pour le cycle de développement des logiciels (SDLC).</t>
  </si>
  <si>
    <t>Des outils de surveillance (par exemple Centreon) sont utilisés au niveau de l'application.</t>
  </si>
  <si>
    <t>Les actifs obsolètes sont bloqués, remplacés ou protégés.</t>
  </si>
  <si>
    <t>Les biens ou les disques durs peuvent être détruits pour des raisons de sécurité lorsqu'ils sont retirés de l'environnement de production.</t>
  </si>
  <si>
    <t>Des options de redondance dans les centres de données situés dans différentes régions sont mises en place.</t>
  </si>
  <si>
    <t>Des options de sauvegarde sont mises en place</t>
  </si>
  <si>
    <t>Un modèle de sécurité basé sur la confiance zéro est utilisé.</t>
  </si>
  <si>
    <t>Utilisation d'outils de classification et de cartographie des données</t>
  </si>
  <si>
    <t>Un registre des données personnelles est tenu et contrôlé</t>
  </si>
  <si>
    <t>Une solution de gestion des risques numériques (solution DRM : Varonis, AIP) est utilisée pour détecter les fuites de données sur Internet.</t>
  </si>
  <si>
    <t>Les données sensibles en transit sont sécurisées (via une solution DLP, des règles SIEM, une solution d'échange sécurisée).</t>
  </si>
  <si>
    <t>Les fuites de données non structurées sont évitées à l'aide de solutions DLP sur les postes de travail (par exemple Varonis, Symantec).</t>
  </si>
  <si>
    <t xml:space="preserve">Des solutions DLP sont déployées sur les points du réseau pour prévenir les fuites de données. </t>
  </si>
  <si>
    <t>Des outils sont utilisés pour désensibiliser les données</t>
  </si>
  <si>
    <t>Surveillance automatique de l'internet pour détecter les fuites de données (par exemple, CyberAngel)</t>
  </si>
  <si>
    <t>Les données sont cryptées</t>
  </si>
  <si>
    <t>Des registres des systèmes de sécurité sont conservés.</t>
  </si>
  <si>
    <t>Les sources CTI sont utilisées pour couvrir l'ensemble du périmètre de l'entreprise</t>
  </si>
  <si>
    <t>Les indicateurs de compromission sont qualifiés et corrélés</t>
  </si>
  <si>
    <t>Les systèmes de détection et de prévention des intrusions sont activés et connectés au SIEM.</t>
  </si>
  <si>
    <t>Des sondes de détection (ex : Darktrace, Vectra) sont déployées sur le système d'information.</t>
  </si>
  <si>
    <t>Un EDR (outil de détection et de réponse pour les points finaux, par exemple Symantec, SentinelOne, Fireeye) et un bac à sable sont utilisés pour détecter les logiciels malveillants.</t>
  </si>
  <si>
    <t>Des solutions anti-malware ou de prévention des intrusions (host IPS) sont déployées sur les postes de travail.</t>
  </si>
  <si>
    <t>Un EDR (outil de détection et de réponse des points finaux, par exemple SentinelOne, Symantec, FireEye) est déployé sur tous les postes de travail.</t>
  </si>
  <si>
    <t>Un outil de gestion des appareils (par exemple SCCM, Intune, Tanium, Jamf) est déployé sur les postes de travail.</t>
  </si>
  <si>
    <t>L'accès à distance est sécurisé par un VPN crypté (Netscale, Pulse, Cisco), une vérification de l'hôte ou une authentification multifactorielle (MFA).</t>
  </si>
  <si>
    <t>Les clés USB sont protégées à l'intérieur et à l'extérieur des locaux de l'entreprise (logiciel d'analyse antivirus, bac à sable, clé USB cryptée).</t>
  </si>
  <si>
    <t>Un outil de gestion (par exemple MDM, Microsoft Intune, Mobile Iron, AirWatch) est installé sur les téléphones mobiles.</t>
  </si>
  <si>
    <t>La plate-forme de courrier électronique est sécurisée par des analyses antivirus, le cryptage de la couche de transport (TLS), le relais de serveur, des logiciels anti-spam et anti-phishing, des logiciels de protection contre les menaces avancées (par exemple Windows ATP, Proofpoint).</t>
  </si>
  <si>
    <t>Postes de travail dédiés pour les administrateurs</t>
  </si>
  <si>
    <t>Une organisation dédiée à la cybersécurité est en place, avec des rôles et des responsabilités bien définis.</t>
  </si>
  <si>
    <t>Sensibilisation des employés internes et externes à la cybersécurité par le biais de formations et de tests pour certaines populations.</t>
  </si>
  <si>
    <t>Un outil de gestion du cycle de vie des identités (par exemple Sailpoint, Oracle, IBM, One Identity) est utilisé pour gérer les identités des utilisateurs.</t>
  </si>
  <si>
    <t>D'autres mécanismes sont utilisés pour authentifier les identités techniques, tels que les jetons d'authentification.</t>
  </si>
  <si>
    <t>Un processus de gestion des incidents de sécurité est en place, documenté et contrôlé.</t>
  </si>
  <si>
    <t>Des outils sont utilisés pour les enquêtes (par exemple EnCase).</t>
  </si>
  <si>
    <t>Les prestataires de services d'intervention en cas d'incident sont mobilisés lors d'une crise ou d'un incident</t>
  </si>
  <si>
    <t>Les applications sont sécurisées à l'aide de pare-feu, de systèmes de prévention des intrusions (IPS), de proxy-inverses et de WAF.</t>
  </si>
  <si>
    <t>Les règles de segmentation du réseau sont en place</t>
  </si>
  <si>
    <t>Les flux du réseau sont protégés, par exemple par un outil de micro-segmentation automatique (par exemple Illumio).</t>
  </si>
  <si>
    <t>Les flux de données sont identifiés, cartographiés et centralisés dans un outil global (par exemple Tufin, AlgoSec).</t>
  </si>
  <si>
    <t>Des outils automatiques analysent le réseau (par exemple NetFlow, Cisco, J-Flow, Darktrace) pour détecter les flux non autorisés ou inhabituels.</t>
  </si>
  <si>
    <t>Le reporting automatique et la détection en temps réel de l'informatique fantôme sont opérationnels, par exemple à l'aide d'un outil de découverte des flux de données (par exemple Tufin, AlgoSec et/ou par l'intermédiaire d'un CASB).</t>
  </si>
  <si>
    <t>Tous les accès à Internet se font via un proxy géré par l'entreprise.</t>
  </si>
  <si>
    <t>Des mesures de protection sont mises en œuvre pour toutes les navigations, telles que le proxy, l'analyse des pages web, le sandboxing et le décryptage TLS.</t>
  </si>
  <si>
    <t>Les services orientés vers l'internet sont sécurisés à l'aide d'une solution anti-DDoS basée sur le réseau.</t>
  </si>
  <si>
    <t>Les services orientés vers l'internet sont sécurisés à l'aide d'une solution anti-DDoS basée sur les applications.</t>
  </si>
  <si>
    <t>Un SI d'administration dédié et une authentification juste à temps sont en place pour empêcher tout accès non autorisé lors de l'administration à distance.</t>
  </si>
  <si>
    <t>Les connexions des postes de travail externes au réseau de l'entreprise sont empêchées à l'aide de NAC (par exemple ForeScout, Palo Alto) et d'une ségrégation basée sur le type d'équipement.</t>
  </si>
  <si>
    <t>Des analyses de vulnérabilité (par exemple Qualys), des analyses de code (par exemple Checkmarx, Fortify, Veracode) et des tests de pénétration (par exemple Veracode) sont également effectués.</t>
  </si>
  <si>
    <t>Les infrastructures critiques sont renforcées.</t>
  </si>
  <si>
    <t>Des analyses de vulnérabilité (par exemple Qualys, Rapid7, Acunetix, Tenable, OpenVAS) sont effectuées sur les serveurs, le système d'exploitation, les logiciels intermédiaires, la base de données et l'infrastructure du réseau.</t>
  </si>
  <si>
    <t>Le correctif des serveurs, des logiciels intermédiaires, des bases de données et de l'infrastructure du réseau est effectué à l'aide d'outils (par exemple WSUS, SEP).</t>
  </si>
  <si>
    <t>Des correctifs virtuels (par exemple Trend Micro) sont appliqués.</t>
  </si>
  <si>
    <t>Toutes les modifications sont consolidées dans un outil ITSM unique et centralisé (par exemple Service Now).</t>
  </si>
  <si>
    <t>Les différences avec les bases de données de configuration sont identifiées en temps réel à l'aide d'outils (par exemple Pupet, Ansible, Qualys, BigFix).</t>
  </si>
  <si>
    <t>Le Tier 0 (zone sensible pour la gestion de l'AD) est séparé du reste du SI, en utilisant un poste de travail dédié pour l'administrateur du domaine et une infrastructure dédiée pour l'administration du Tier 0.</t>
  </si>
  <si>
    <t>Des infrastructures sont en place pour gérer le cycle de vie des certificats utilisés, telles qu'une ICP principale unique et des outils d'inventaire et d'analyse.</t>
  </si>
  <si>
    <t>Les clés privées des autorités de certification sont sécurisées dans des HSM ou dans un coffre-fort physique.</t>
  </si>
  <si>
    <t>Des moyens sécurisés sont utilisés pour déployer les mises à jour à distance (MFA, tests sur un environnement de non-production).</t>
  </si>
  <si>
    <t>Les données sont régulièrement sauvegardées sur les actifs de l'entreprise, y compris les équipements déconnectés, et un outil de reconstruction rapide est disponible en cas de crise.</t>
  </si>
  <si>
    <t>Les menaces pesant sur l'entreprise sont identifiées et consolidées.</t>
  </si>
  <si>
    <t>Les risques sont déterminés au niveau du projet/produit (boîte à outils formalisée, adaptée aux projets agiles, révisions périodiques).</t>
  </si>
  <si>
    <t>Après une acquisition et avant toute nouvelle connexion, la mise en œuvre des mesures de sécurité est vérifiée.</t>
  </si>
  <si>
    <t>Des audits de sécurité techniques et organisationnels sont effectués sur le système d'information.</t>
  </si>
  <si>
    <t>Un processus est en place pour évaluer le respect des obligations contractuelles des tiers.</t>
  </si>
  <si>
    <t>Solutions Cyber</t>
  </si>
  <si>
    <t>Cet onglet présente les contrôles NIST présélectionnés comme ayant l'impact carbone le plus important.</t>
  </si>
  <si>
    <t>Contrôles présélectionnés du cadre NIST et du cyberbenchmark Wavestone</t>
  </si>
  <si>
    <t>Fonction du NIST</t>
  </si>
  <si>
    <t>Sous thème</t>
  </si>
  <si>
    <t>Point d'évaluation</t>
  </si>
  <si>
    <t>Exigence</t>
  </si>
  <si>
    <t>ID court</t>
  </si>
  <si>
    <t>- Certains outils internes sont créés (modèles d'architecture, liste de cadres, analyseur de code...) et utilisés par les experts en sécurité des applications.</t>
  </si>
  <si>
    <t>- Utilisation d'outils de supervision (par exemple Centreon) au niveau des applications.</t>
  </si>
  <si>
    <t>- Les actifs obsolètes sont bloqués, remplacés ou protégés par des mesures spécifiques de réduction des risques (par exemple, isolation du réseau).
- Des correctifs virtuels sont apportés pour maintenir le niveau de sécurité.</t>
  </si>
  <si>
    <t>- Un processus est amélioré en permanence.
- Les données contenues dans les appareils sont effacées en toute sécurité avant que l'appareil ne soit réaffecté ou retiré de la production.
- Des contrôles réguliers sont effectués pour s'assurer que la mise en œuvre est conforme à la politique.</t>
  </si>
  <si>
    <t>- Des capacités de redondance entre des centres de données situés dans des régions différentes sont possibles et régulièrement testées.</t>
  </si>
  <si>
    <t>- Les capacités de sauvegarde sont formalisées pour les flux et les données du Cloud. 
- Les sauvegardes sont automatisées et testées.
- Les sauvegardes sont stockées au-delà de leur région de création (dans une autre région, sur un autre compte, sur site, etc...).</t>
  </si>
  <si>
    <t>- L'accès se fait par l'intermédiaire d'un bastion pour assurer la traçabilité.</t>
  </si>
  <si>
    <t>- Un outil de classification des données est déployé ou la classification est obligatoire (par exemple BoldonJames, AIP,...).
- Utilisation avancée d'outils de cartographie des données (rapports réguliers par l'équipe de sécurité, large couverture,...).</t>
  </si>
  <si>
    <t>- Un registre des données personnelles est documenté et mis à jour en permanence.
- Le contenu du registre de données est régulièrement contrôlé.</t>
  </si>
  <si>
    <t>- Des mécanismes sont déployés pour détecter les contournements sur tous les réseaux (via une solution DLP ou des règles SIEM).
- Une solution d'échange sécurisée est disponible pour les échanges internes et externes et est obligatoire pour certains types d'échanges.</t>
  </si>
  <si>
    <t>- Des solutions DLP (par exemple Varonis, Symantec) sont déployées sur les ordinateurs de bureau.
- Cette solution est utilisée pour la détection et la réaction (le transfert est bloqué).</t>
  </si>
  <si>
    <t>- Des solutions DLP sont déployées sur les passerelles Web et de courrier électronique pour détecter l'exfiltration de données.
- Le mode de blocage est activé et les communications cryptées sont décryptées pour être contrôlées.</t>
  </si>
  <si>
    <t>- La désensibilisation est disponible pour plusieurs cas d'utilisation.
- Les outils sont décrits dans un catalogue de services largement partagé.
- L'utilisation des outils de désensibilisation est contrôlée.</t>
  </si>
  <si>
    <t>- Un contrôle très large et automatisé est effectué sur Internet pour vérifier que les données n'ont pas été divulguées (par exemple via l'offre de CybelAngel).</t>
  </si>
  <si>
    <t>- De nombreuses sources CTI sont examinées régulièrement et couvrent l'ensemble des renseignements dont l'entreprise a besoin (par exemple, des CIO qualifiés, des sources sectorielles, des sources géographiques, etc.)</t>
  </si>
  <si>
    <t>- Les flux des CIO sont formatés selon un format standard.
- Ils sont qualifiés (contrôle de fiabilité) et corrélés aux alertes de sécurité du SIEM.
- Ils sont acheminés vers l'équipe appropriée pour être détectés ou bloqués.</t>
  </si>
  <si>
    <t>- Les systèmes de détection d'intrusion (IDS) sont activés.
- Les systèmes de prévention des intrusions (IPS) sont activés.
- Les sondes de détection sont connectées au SIEM.</t>
  </si>
  <si>
    <t>- Les sondes de détection qui intègrent l'analyse comportementale sont utilisées.</t>
  </si>
  <si>
    <t>- EDR (par exemple Symantec, SentinelOne, Fireeye) pour une surveillance et une analyse continues afin d'identifier, de détecter et de prévenir plus facilement les menaces avancées.
- Utilisation de bacs à sable pour tester des programmes non vérifiés susceptibles de contenir un virus ou un autre code malveillant.</t>
  </si>
  <si>
    <t>- Les stratégies de groupe (GPO) sont configurées au niveau de l'entreprise sur chaque poste de travail et peuvent être personnalisées pour répondre à certains besoins spécifiques en matière de sécurité.
- Une protection anti-malware basée sur des signatures est mise en œuvre sur tous les postes de travail.
- Le système Host IPS est déployé sur tous les postes de travail.</t>
  </si>
  <si>
    <t>- Les stratégies de groupe (GPO) sont configurées au niveau de l'entreprise sur chaque poste de travail et couvrent tous les besoins spécifiques en matière de sécurité.
- Le système EDR (par exemple SentinelOne, Symantec, FireEye) est déployé sur tous les postes de travail pour une surveillance et une analyse continues afin d'identifier, de détecter et de prévenir plus facilement les menaces avancées.</t>
  </si>
  <si>
    <t>- Les outils de gestion des appareils (par exemple SCCM, Intune, Tanium, Jamf) sont mis en œuvre pour les postes de travail, ce qui permet :
      &gt; de pousser la configuration de sécurité lors de l'enrôlement (cryptage, magasin d'applications)
      &gt; Contrôler la conformité des politiques de sécurité
      de contrôler la conformité des politiques de sécurité ; &gt; d'appliquer des correctifs en temps réel s'ils sont disponibles
      &gt; des plans d'action automatiques pour les dispositifs non conformes (par exemple, alerte, blocage, etc.).</t>
  </si>
  <si>
    <t>- Les appareils se connectent systématiquement à un réseau par le biais d'un VPN crypté standard (par exemple NetScale, Pulse, Cisco), d'une authentification de l'utilisateur et d'un mot de passe.
- Les appareils connectés sont également authentifiés, sur la base de certificats par exemple.
- Le contrôle des hôtes est mis en œuvre (antivirus...).
- L'authentification multifactorielle (MFA) est mise en œuvre avec un accès conditionnel (par exemple, localisation IP, groupes d'individus, appareils utilisés pour la connexion, etc.)</t>
  </si>
  <si>
    <t>- Les supports amovibles sont analysés par un logiciel anti-malware lorsqu'ils sont branchés.
- Des supports amovibles cryptés sont fournis par l'entreprise pour toutes les utilisations.
- Des bacs à sable USB sont utilisés pour les périmètres les plus critiques.</t>
  </si>
  <si>
    <t>- Les outils de gestion des appareils (par exemple MDM, Microsoft Intune, Mobile Iron, AirWatch) sont mis en œuvre pour les appareils mobiles, ce qui permet :
    &gt; de pousser la configuration de sécurité lors de l'inscription (cryptage de l'appareil, liste blanche/liste noire des applications)
    &gt; Contrôler la conformité des politiques de sécurité (statut de la racine)
    Contrôler la conformité des politiques de sécurité (état de la racine) &gt; Apporter des correctifs en temps réel s'ils sont disponibles
    &gt; des plans d'action automatiques pour les appareils non conformes (par exemple, alerte, blocage, etc.).</t>
  </si>
  <si>
    <t>- Une analyse antivirus est effectuée avant que les utilisateurs ne reçoivent des courriels.
- Un cryptage TLS des échanges entre les serveurs de messagerie est activé pour protéger le courrier.
- Un serveur relais, dédié à l'envoi et à la réception des messages, est mis en place en cas de panne d'internet.
- Un service anti-spam et anti-phishing est utilisé pour protéger la boîte aux lettres.
- Des mécanismes de vérification de l'authenticité et de la configuration correcte des enregistrements DNS (Domain Name System) publics liés à l'infrastructure de messagerie (MX, SPF, DKIM, DMARK) sont en place.
- Une protection contre les menaces avancées (Windows ATP, Proofpoint, etc.) est utilisée pour protéger le système de messagerie.</t>
  </si>
  <si>
    <t>- Des postes de travail dédiés (Privileged Access Workstation - PAW) sont mis en place.</t>
  </si>
  <si>
    <t>- Un RSSI ou un poste équivalent et une équipe dédiée (en fonction des besoins de l'entreprise) sont nommés.
- Les rôles et responsabilités en matière de cybersécurité sont clairement définis dans les descriptions de poste et sont améliorés en permanence. 
- Sa mise en œuvre est régulièrement contrôlée.</t>
  </si>
  <si>
    <t>- L'outil de gestion du cycle de vie des identités (par exemple SailPoint, Oracle, IBM, One Identity) est alimenté par des sources faisant autorité (RH, achats, etc.).
- Il déclenche automatiquement des flux de travail en cas d'événements (par exemple, déménagement, départ, etc.) avec des actions appropriées (telles que la suppression des autorisations).
- Le modèle de sécurité "Zero Trust" est mis en œuvre pour restreindre l'accès des utilisateurs aux seules ressources dont ils ont besoin.</t>
  </si>
  <si>
    <t>- Des mécanismes alternatifs sont utilisés en plus des mots de passe ou en remplacement de ceux-ci (par exemple, clé privée protégée par du matériel, séparation des réseaux, etc.)</t>
  </si>
  <si>
    <t>- Un processus de gestion des incidents de sécurité (avec matrice de classification / rôles et responsabilités) est continuellement amélioré et appliqué.
- Sa mise en œuvre est régulièrement contrôlée.
- Différents plans de cyberréaction sont documentés pour faire face à différents types d'incidents et d'attaques (différents scénarios).</t>
  </si>
  <si>
    <t>- Le pare-feu et l'IPS sont déployés pour accéder aux applications.
- Utilisation de reverse proxy.
- Des WAF avec configuration avancée (décryptage TLS, URL whitelisting, ...) sont systématiquement utilisés pour les applications tournées vers l'internet.</t>
  </si>
  <si>
    <t>- Une politique est continuellement mise à jour pour s'assurer que les principes de segmentation du réseau répondent à l'évolution du réseau de l'entreprise (cloud, exposition à l'internet...).
- Le système d'information est segmenté en zones de sécurité en fonction de l'exposition (face à l'internet, fournisseurs,...), de la sensibilité, de l'environnement (production/pré-production...) afin de limiter la propagation des menaces.
- Des contrôles réguliers sont effectués pour s'assurer que la conception du réseau est conforme à la politique.</t>
  </si>
  <si>
    <t>- Micro segmentation automatique (e.g. Illumio...) en fonction de l'exposition, de la sensibilité, de l'environnement, etc.</t>
  </si>
  <si>
    <t>- Tous les flux de données sont identifiés, cartographiés et visualisables dans un outil central global (par exemple Tufin, AlgoSec), y compris les flux de données non informatiques (par exemple les échanges de données par papier, téléphone, courriels... qui sont pertinents pour des processus d'entreprise spécifiques).</t>
  </si>
  <si>
    <t>- Des outils automatiques analysent le réseau (par exemple NetFlow Cisco, J-Flow de Juniper, Darktrace) pour détecter les flux non autorisés ou inhabituels dont la conformité ne correspond pas à la politique de filtrage.</t>
  </si>
  <si>
    <t>- Les systèmes utilisés à distance et les services externes sont répertoriés dans un inventaire unique et centralisé.
- Les attributs de l'inventaire sont définis pour soutenir la stratégie de cybersécurité (par exemple, le propriétaire du bien, la sensibilité, les exigences de sécurité applicables, les dépendances de service, les accords de niveau de service...). 
- Le reporting automatique et la détection en temps réel de l'informatique parallèle sont opérationnels, par exemple en utilisant un outil de découverte des flux de données (par exemple Tufin, AlgoSec et/ou via un CASB).</t>
  </si>
  <si>
    <t>- Tous les accès Internet, y compris le Cloud, se font via un proxy géré par l'entreprise (par exemple Zscaler).</t>
  </si>
  <si>
    <t>- Proxy : Le trafic de navigation des terminaux est filtré à l'aide d'une liste noire et le trafic de navigation des serveurs est filtré à l'aide d'une liste blanche (par exemple, IronPort Systems Cisco, Apache, Squid).
- Les pages web sont analysées à la recherche de logiciels malveillants.
- Utilisation du sandboxing pour tester des programmes non vérifiés susceptibles de contenir un virus ou un autre code malveillant.
- Utilisation du décryptage TLS.</t>
  </si>
  <si>
    <t>- Les points d'accès à l'internet sont protégés par une solution anti-DDoS basée sur le réseau.</t>
  </si>
  <si>
    <t>- Tous les services orientés vers l'Internet (sites web, DNS...) et les points d'accès sont protégés par une solution anti-DDoS basée sur les applications.</t>
  </si>
  <si>
    <t>- Un SI dédié à l'administration est mis en place, et l'administration à distance n'est possible qu'à travers un VPN (par exemple NetScaler) sur les appareils gérés et l'AMF.
- Une authentification "juste à temps" est mise en œuvre, permettant aux comptes privilégiés d'accorder l'accès aux ressources en cas de besoin.</t>
  </si>
  <si>
    <t>- Le contrôle d'accès au réseau (NAC) (par exemple ForeScout, Palo Alto) est déployé sur l'ensemble du réseau.
- Une ségrégation est effectuée en fonction du type de biens qui se connectent au réseau.</t>
  </si>
  <si>
    <t>- Contrôles basés sur l'analyse de la vulnérabilité (par exemple Qualys), l'examen du code et les tests de pénétration (par exemple BURP, ZAP).
- Contrôles basés sur l'examen automatisé du code mis en œuvre dans le flux de production du code (par exemple Checkmarx, Fortify, Veracode).</t>
  </si>
  <si>
    <t>- Le renforcement des infrastructures critiques se fait de manière ad hoc.</t>
  </si>
  <si>
    <t>- Les analyses de vulnérabilité (par exemple Qualys, Rapid7, Acunetix, Tenable, OpenVAS) sont basées sur la comparaison entre l'inventaire des actifs et la liste des vulnérabilités publiée par les éditeurs.</t>
  </si>
  <si>
    <t>- Le patching de sécurité est industrialisé à l'aide d'outils de base (WSUS, SEP).</t>
  </si>
  <si>
    <t>- Les correctifs de sécurité sont industrialisés à l'aide de solutions avancées.
- Des correctifs virtuels (par exemple Trend Micro) sont effectués.</t>
  </si>
  <si>
    <t>- Toutes les modifications sont consolidées dans un seul outil ITSM centralisé (par exemple Service Now).</t>
  </si>
  <si>
    <t>- L'administrateur de domaine ne peut se connecter au contrôleur de domaine (le serveur hébergeant l'AD) qu'à l'aide d'un poste de travail dédié.
- Possibilité de bloquer la connexion via GPO (gestion centralisée), Microsoft Silo, etc.
- Une infrastructure dédiée à l'administration du Tier 0 est mise en place, comprenant l'hyperviseur, le réseau, le poste de travail physique, le contrôleur de domaine et l'infrastructure transversale (mise à jour et supervision).</t>
  </si>
  <si>
    <t>- Une seule ICP principale au niveau de l'organisation est gérée conformément à la politique de sécurité et peut répondre à tous les besoins de l'organisation.
- Des outils d'inventaire et d'analyse permettent de s'assurer qu'il n'y a pas d'autres certificats au sein de l'organisation que ceux délivrés par cette ICP.</t>
  </si>
  <si>
    <t>- Toutes les clés privées des AC (racine, intermédiaire ou émettrice) sont sécurisées, sans exception, dans des HSM, ou dans un coffre-fort physique (pour les AC déconnectées) en appliquant les processus de sauvegarde et de contrôle d'accès appropriés.
- De plus, si le cadre réglementaire auquel l'organisme est soumis et les cas d'usage l'exigent (ex : PCI-DSS, LPM, FIPS, etc.), les HSM utilisés disposent des qualifications de sécurité nécessaires (ANSSI, certification FIPS, etc.).</t>
  </si>
  <si>
    <t>- L'authentification multi-facteurs (MFA) est utilisée pour sécuriser la connexion aux outils de déploiement à distance.
- Des tests sur un environnement de non-production sont systématiquement effectués.
- Un double contrôle est effectué par (deux administrateurs) avant de valider un déploiement.</t>
  </si>
  <si>
    <t>- Une sauvegarde régulière des données est effectuée sur les actifs de l'entreprise, y compris sur les équipements déconnectés.
- Des tests de restauration sont effectués régulièrement conformément à la politique de sauvegarde.
- Une solution de reconstruction/redémarrage rapide des serveurs et terminaux de sauvegarde est disponible en cas de crise.
- La recherche dans les sauvegardes pour savoir quand elles ont été corrompues et quelles sont les dernières données valides est rapidement réalisable.</t>
  </si>
  <si>
    <t>- Les informations sur les menaces sont collectées dans le cadre d'un processus formel.
- Un état des lieux des menaces est consolidé au niveau mondial et régulièrement revu au fil du temps au niveau de l'entreprise.</t>
  </si>
  <si>
    <t>- Une boîte à outils pour l'analyse des risques est formalisée et communiquée aux parties prenantes du projet et aux Feature Teams.
- Le processus est adapté aux projets agiles (Evil User Stories, ...).
- Des examens périodiques de la sécurité sont effectués et les évaluations des risques sont mises à jour, au moins pour les actifs/infrastructures critiques.</t>
  </si>
  <si>
    <t>- Avant toute nouvelle connexion, la mise en œuvre des mesures de sécurité est vérifiée.</t>
  </si>
  <si>
    <t>- Des audits techniques et organisationnels sont réalisés sur le périmètre critique.
- Un plan d'action est élaboré et mis en œuvre après chaque audit.
- Des programmes de Bug Bounty sont mis en place afin d'accroître les capacités de détection des vulnérabilités.</t>
  </si>
  <si>
    <t>- Un processus est mis en œuvre au niveau de l'entreprise pour auditer régulièrement les fournisseurs, en fonction de leur criticité.
- Des sanctions sont appliquées en cas de non-conformité.</t>
  </si>
  <si>
    <t>Comment la cybersécurité est-elle intégrée dans le cycle de vie du développement des logiciels (besoins/spécifications des projets, développement, exploitation, élimination) ?</t>
  </si>
  <si>
    <t>Comment la disponibilité des ressources informatiques est-elle contrôlée ?</t>
  </si>
  <si>
    <t>Comment gérer les biens obsolètes ?</t>
  </si>
  <si>
    <t>Quelle est votre politique en matière d'élimination des appareils (serveur, poste de travail, smartphone, ...) ?</t>
  </si>
  <si>
    <t>Quelle est la stratégie mise en place pour les capacités de redondance en cas d'interruption de service ?</t>
  </si>
  <si>
    <t>Quelle est la stratégie mise en place pour la sauvegarde des données ?</t>
  </si>
  <si>
    <t xml:space="preserve">Comment mettre en œuvre la classification des données non structurées ? </t>
  </si>
  <si>
    <t>Comment détecter une fuite de données sur Internet ?</t>
  </si>
  <si>
    <t>Comment sécuriser les données sensibles en transit (données transitant par les réseaux, les applications ou physiquement) ?</t>
  </si>
  <si>
    <t>Quels sont les mécanismes mis en place sur les ordinateurs de bureau pour prévenir les fuites de données non structurées ?</t>
  </si>
  <si>
    <t>Quelles sont les solutions de sécurité déployées sur les points du réseau pour éviter les fuites de données ?</t>
  </si>
  <si>
    <t>Comment les données sont-elles protégées dans un environnement de non-production (niveau de sécurité inférieur) ?</t>
  </si>
  <si>
    <t>Comment détecter les événements anormaux ?</t>
  </si>
  <si>
    <t>De quelles sources de renseignements sur les cybermenaces disposez-vous ?</t>
  </si>
  <si>
    <t>Comment sont gérés les IOC (indicateurs de compromis) ?</t>
  </si>
  <si>
    <t>Des sondes de détection (Darktrace, Vectra, etc...) sont-elles déployées sur le SI ?</t>
  </si>
  <si>
    <t>Comment les logiciels malveillants sont-ils détectés au niveau de l'infrastructure ?</t>
  </si>
  <si>
    <t>Comment déployer les exigences de protection des points finaux sur les postes de travail ?</t>
  </si>
  <si>
    <t>Comment gérez-vous les postes de travail connectés au réseau de l'entreprise ?</t>
  </si>
  <si>
    <t>Comment l'accès à distance est-il accordé aux utilisateurs ?</t>
  </si>
  <si>
    <t>Comment les supports amovibles sont-ils protégés à l'intérieur et à l'extérieur des locaux de l'organisation ?</t>
  </si>
  <si>
    <t>Comment gérez-vous la protection des smartphones ?</t>
  </si>
  <si>
    <t>Comment la plate-forme de courrier électronique est-elle sécurisée ?</t>
  </si>
  <si>
    <t>Comment sont gérés les postes de travail des administrateurs ?</t>
  </si>
  <si>
    <t>Comment les rôles et les responsabilités en matière de cybersécurité sont-ils répartis au sein de l'organisation ?</t>
  </si>
  <si>
    <t>Comment sensibiliser le personnel interne et externe à la cybersécurité ?</t>
  </si>
  <si>
    <t>Comment contrôler le niveau de sécurité de votre système d'information ?</t>
  </si>
  <si>
    <t>Comment les identités des utilisateurs sont-elles gérées ?</t>
  </si>
  <si>
    <t>Quel type d'authentification est requis pour que les identités techniques (scripts, batch, processus automatisés, robots, etc.) puissent accéder aux ressources ?</t>
  </si>
  <si>
    <t>Mettez-vous en place un processus de gestion des incidents de sécurité ?</t>
  </si>
  <si>
    <t>Comment les enquêtes médico-légales sont-elles menées ?</t>
  </si>
  <si>
    <t>Comment mobiliser les entrepreneurs en cas d'incident ou de gestion de crise ?</t>
  </si>
  <si>
    <t>Comment gérer la protection de la sécurité des applications ?</t>
  </si>
  <si>
    <t>Comment le réseau de l'entreprise est-il géré ?</t>
  </si>
  <si>
    <t>Comment protéger les flux du réseau ?</t>
  </si>
  <si>
    <t>Comment les flux de données et les communications de l'entreprise sont-ils cartographiés ?</t>
  </si>
  <si>
    <t>Comment les flux de données non conformes à la politique de filtrage sont-ils vérifiés ?</t>
  </si>
  <si>
    <t>Comment vous assurez-vous que tous les accès à l'internet se font via des plateformes d'accès à l'internet gérées par l'entreprise ?</t>
  </si>
  <si>
    <t>Quelles sont les mesures de protection mises en œuvre pour l'ensemble de la navigation ?</t>
  </si>
  <si>
    <t>Comment sécuriser les services orientés vers l'internet ?</t>
  </si>
  <si>
    <t>Comment empêcher les accès non autorisés lors de l'administration à distance ?</t>
  </si>
  <si>
    <t>Comment empêcher les postes de travail externes de se connecter au réseau de l'entreprise ?</t>
  </si>
  <si>
    <t xml:space="preserve">Comment effectuer des contrôles de sécurité sur vos applications ? </t>
  </si>
  <si>
    <t>Quelles mesures de protection spécifiques mettez-vous en œuvre sur les infrastructures critiques (par exemple AD, DNS, SCCM, CyberArk, PKI, ...) ?</t>
  </si>
  <si>
    <t>Comment gérer les analyses de vulnérabilité sur les serveurs, les systèmes d'exploitation, les logiciels intermédiaires, les bases de données et l'infrastructure réseau ?</t>
  </si>
  <si>
    <t>Comment gérez-vous les correctifs de sécurité sur les serveurs, les systèmes d'exploitation, les logiciels intermédiaires, les bases de données et l'infrastructure réseau ?</t>
  </si>
  <si>
    <t>Comment gérez-vous les modifications apportées à vos actifs, en particulier en ce qui concerne l'examen de la sécurité et l'approbation des modifications ?</t>
  </si>
  <si>
    <t>Comment détecter tout changement dans les configurations de base des actifs ?</t>
  </si>
  <si>
    <t>A quel niveau le Tier 0 (zone sensible pour la gestion de l'AD) est-il séparé du reste du SI ?</t>
  </si>
  <si>
    <t>Quelles sont les infrastructures en place pour gérer le cycle de vie des certificats utilisés ?</t>
  </si>
  <si>
    <t>Comment les clés privées des autorités de certification (AC) sont-elles sécurisées ?</t>
  </si>
  <si>
    <t>Comment sont sécurisés les moyens de déploiement à distance des mises à jour sur le SI ? (GPO, LANDESK, etc...)</t>
  </si>
  <si>
    <t>Quelle est votre stratégie de sauvegarde ?</t>
  </si>
  <si>
    <t>Comment les menaces qui pèsent sur l'entreprise sont-elles identifiées ?</t>
  </si>
  <si>
    <t>Comment les risques sont-ils déterminés au niveau des projets/produits ?</t>
  </si>
  <si>
    <t>Comment intégrer les entreprises à la suite d'une acquisition ?</t>
  </si>
  <si>
    <t>Comment mettre en place des audits de sécurité sur votre SI ?</t>
  </si>
  <si>
    <t>Comment les tiers sont-ils évalués pour confirmer qu'ils respectent leurs obligations contractuelles ?</t>
  </si>
  <si>
    <t>Outils SDLC</t>
  </si>
  <si>
    <t>Outil de planification de la capacité des actifs informatiques</t>
  </si>
  <si>
    <t>Outil de gestion de l'obsolescence</t>
  </si>
  <si>
    <t>Processus d'élimination des actifs informatiques</t>
  </si>
  <si>
    <t>Outils de classification - Données non structurées</t>
  </si>
  <si>
    <t>Stockage</t>
  </si>
  <si>
    <t>Données en mouvement</t>
  </si>
  <si>
    <t>Prévention des fuites de données non structurées (DLP)</t>
  </si>
  <si>
    <t>Réseau DLP</t>
  </si>
  <si>
    <t>Désensibilisation aux données</t>
  </si>
  <si>
    <t>Détection des fuites de données</t>
  </si>
  <si>
    <t>Flux de renseignements sur les menaces</t>
  </si>
  <si>
    <t>Gestion des flux du CIO</t>
  </si>
  <si>
    <t>Sondes de détection</t>
  </si>
  <si>
    <t>Solutions de sécurité pour les infrastructures</t>
  </si>
  <si>
    <t>Solutions de sécurité pour les points finaux</t>
  </si>
  <si>
    <t>Gestion des appareils</t>
  </si>
  <si>
    <t>Outil d'accès à distance</t>
  </si>
  <si>
    <t>Outil de protection des supports amovibles</t>
  </si>
  <si>
    <t>Outil de sécurité des appareils mobiles</t>
  </si>
  <si>
    <t>Sécurité du courrier électronique</t>
  </si>
  <si>
    <t>Sécurité des postes de travail des administrateurs</t>
  </si>
  <si>
    <t>Organisation</t>
  </si>
  <si>
    <t>Outils de sensibilisation</t>
  </si>
  <si>
    <t>Indicateurs de cybersécurité</t>
  </si>
  <si>
    <t>Outil de gestion de l'identité des utilisateurs</t>
  </si>
  <si>
    <t>Authentification du compte technique</t>
  </si>
  <si>
    <t>Processus de gestion des incidents</t>
  </si>
  <si>
    <t>Outils d'investigation forensique</t>
  </si>
  <si>
    <t>Entrepreneurs de cyber-réponse</t>
  </si>
  <si>
    <t>Outils de déploiement des exigences de sécurité</t>
  </si>
  <si>
    <t>Règles de segmentation du réseau</t>
  </si>
  <si>
    <t>Outils de segmentation du réseau</t>
  </si>
  <si>
    <t>Outil de cartographie du réseau</t>
  </si>
  <si>
    <t>Conformité de la carte du réseau</t>
  </si>
  <si>
    <t>Inventaire des connexions externes</t>
  </si>
  <si>
    <t>Protection de l'accès à Internet</t>
  </si>
  <si>
    <t>Protection de la navigation</t>
  </si>
  <si>
    <t>Protection anti-DDoS</t>
  </si>
  <si>
    <t>Outil d'accès à l'administration à distance</t>
  </si>
  <si>
    <t>Contrôle d'accès au réseau</t>
  </si>
  <si>
    <t>Analyse de vulnérabilité</t>
  </si>
  <si>
    <t>Renforcement des infrastructures critiques</t>
  </si>
  <si>
    <t>Outil de gestion de la vulnérabilité</t>
  </si>
  <si>
    <t>Outil de gestion des correctifs</t>
  </si>
  <si>
    <t>Outil de gestion du changement</t>
  </si>
  <si>
    <t>Détection des changements</t>
  </si>
  <si>
    <t>Sécurité AD</t>
  </si>
  <si>
    <t>Outils de gestion des certificats</t>
  </si>
  <si>
    <t>Clés privées sécurisant</t>
  </si>
  <si>
    <t>Sécurité des moyens de déploiement à distance sur le SI</t>
  </si>
  <si>
    <t>Stratégie de sauvegarde</t>
  </si>
  <si>
    <t>Collecte stratégique des cybermenaces</t>
  </si>
  <si>
    <t>Évaluation des risques du projet</t>
  </si>
  <si>
    <t>Sécurité des fusions et acquisitions</t>
  </si>
  <si>
    <t>Plan d'audit</t>
  </si>
  <si>
    <t>Audits des fournisseurs</t>
  </si>
  <si>
    <t>PROTEGER (PR)</t>
  </si>
  <si>
    <t>IDENTIFIER (ID)</t>
  </si>
  <si>
    <t>RESPONDRE (RS)</t>
  </si>
  <si>
    <t>Structure du fichier</t>
  </si>
  <si>
    <t>Catégorie de données collectées</t>
  </si>
  <si>
    <t>Onglet 0.0</t>
  </si>
  <si>
    <t>Onglet 1.0</t>
  </si>
  <si>
    <t>Onglets 1.1 to 1.8</t>
  </si>
  <si>
    <t>Onglets 2.1 to 2.6</t>
  </si>
  <si>
    <t>Onglet 3.0</t>
  </si>
  <si>
    <t>Onglets 1.</t>
  </si>
  <si>
    <t>Onglets 2.</t>
  </si>
  <si>
    <t>Résumé</t>
  </si>
  <si>
    <t>Localisation du personnel</t>
  </si>
  <si>
    <t>Onglets de présentation de la méthodologie</t>
  </si>
  <si>
    <t>Cartographie de l'organisation Onglet</t>
  </si>
  <si>
    <t>Onglets de collecte de données</t>
  </si>
  <si>
    <t>Onglets de cartographie</t>
  </si>
  <si>
    <t>Cet onglet vous permet d'identifier quelle équipe sera en charge de chaque donnée à collecter (par catégorie ou par contrôle NIST) et d'effectuer un suivi de la collecte des données.</t>
  </si>
  <si>
    <t>Cet onglet présente les hypothèses utilisées pour effectuer les calculs. Elles peuvent être adaptées à votre organisation.</t>
  </si>
  <si>
    <t>Carte de la DC</t>
  </si>
  <si>
    <t>Infra des logiciels Cyber</t>
  </si>
  <si>
    <t>Onglets 1. 2. 3. exemple</t>
  </si>
  <si>
    <t>Légende des couleurs des cellules</t>
  </si>
  <si>
    <t>Carte du DC</t>
  </si>
  <si>
    <t>Déplacements professionnels (avion, voiture, train)</t>
  </si>
  <si>
    <t>Solutions dédiées à la Cyber hébergées sur site</t>
  </si>
  <si>
    <t>Services à prix fixe dédiés à la Cyber</t>
  </si>
  <si>
    <t>Postes de travail utilisés par des employés internes non Cybers</t>
  </si>
  <si>
    <t>Postes de travail utilisés par des contractants non Cybers donnés par votre entreprise</t>
  </si>
  <si>
    <t>Postes de travail utilisés par les employés internes non Cybers - CPU/RAM utilisés pour l'antivirus/les correctifs</t>
  </si>
  <si>
    <t>Postes de travail utilisés par les employés internes non Cybers - CPU/RAM utilisés pour la génération de logs</t>
  </si>
  <si>
    <t>Postes de travail utilisés par des contractants non Cybers donnés par votre entreprise - CPU/RAM utilisés pour l'antivirus/les correctifs</t>
  </si>
  <si>
    <t>Postes de travail utilisés par des contractants non Cybers fournis par votre entreprise - CPU/RAM utilisés pour la génération de logs</t>
  </si>
  <si>
    <t>Dans les serveurs sur site, le CPU/RAM des serveurs non Cybers pour la génération de logs.</t>
  </si>
  <si>
    <t>Dans les serveurs sur site, le CPU/RAM des serveurs non Cybers utilisés pour l'antivirus est utilisé pour la gestion de la sécurité.</t>
  </si>
  <si>
    <t>Résilience des services en Cloud</t>
  </si>
  <si>
    <t>Sauvegarde des données dans le Cloud</t>
  </si>
  <si>
    <t>Accès administratif aux consoles en Cloud</t>
  </si>
  <si>
    <t>Comment est géré l'accès administratif aux consoles en Cloud ?</t>
  </si>
  <si>
    <t>Les bastions sont utilisés pour accéder aux consoles en Cloud</t>
  </si>
  <si>
    <t>Sécurité des flux dans le Cloud</t>
  </si>
  <si>
    <t>Comment les flux entrants et sortants sont-ils sécurisés dans le Cloud ?</t>
  </si>
  <si>
    <t>Comment sont gérées les interconnexions avec les systèmes externes (par exemple, les clients, les fournisseurs et les prestataires de services en Cloud) ?</t>
  </si>
  <si>
    <t>Solutions cyber dédiées hébergées dans le Cloud</t>
  </si>
  <si>
    <t>Groupe mondial</t>
  </si>
  <si>
    <t>Cyber et non cyber</t>
  </si>
  <si>
    <t>Non obligatoire mais recommandé
Permet de remplir automatiquement les données relatives aux DC (PUE, durée de vie, localisation...)</t>
  </si>
  <si>
    <t>Déjà cartographié avec le NIST</t>
  </si>
  <si>
    <t>Facultatif : carte avec un autre référentiel</t>
  </si>
  <si>
    <t>Onglets 2.4 and 2.5 exemple</t>
  </si>
  <si>
    <t>N'oubliez pas d'effacer les données de l'exemple une fois que vous avez collecté vos propres données, et de changer la couleur du texte.</t>
  </si>
  <si>
    <t>La section suivante vise à s'assurer qu'aucun contrôle NIST n'a été négligé</t>
  </si>
  <si>
    <t>Les cellules grises se rempliront automatiquement grâce aux informations fournies dans les autres onglets</t>
  </si>
  <si>
    <t>Lorsque ce document de collecte de données est rempli, rapportez les données dans l'autre document Excel : Calculateur d'émissions de GES pour la cybersécurité</t>
  </si>
  <si>
    <t>Clause de non-responsabilité</t>
  </si>
  <si>
    <t>Le facteur d'émission pour l'empreinte de l'informatique en nuage est très incertain, en raison du manque de données de la part des fournisseurs.</t>
  </si>
  <si>
    <t>Vous pouvez ajouter une note d'incertitude à vos données.</t>
  </si>
  <si>
    <t>Les petites organisations ne peuvent remplir que les données pertinentes pour leur environnement.</t>
  </si>
  <si>
    <t>Plus généralement, l'outil doit souvent être légèrement adapté à la réalité de l'organisation</t>
  </si>
  <si>
    <t>Droit de propriété intellectuelle</t>
  </si>
  <si>
    <t>Vous pouvez appliquer la méthodologie à l'ensemble de votre entreprise ou à une entité représentative. Dans ce cas, vous pouvez utiliser un facteur de multiplication pour estimer les émissions de l'ensemble de l'entreprise.</t>
  </si>
  <si>
    <t>Compréhension du fonctionnement d'un système d'information</t>
  </si>
  <si>
    <t xml:space="preserve">Le graphique ci-dessous présente les principaux ensembles d'équipements ou de sites permettant de réaliser un service numérique tel que la cybersécurité.  </t>
  </si>
  <si>
    <t>Cela peut vous aider à comprendre les différentes exigences en matière de collecte de données.</t>
  </si>
  <si>
    <t xml:space="preserve">Vous pouvez trouver le document détaillé ici : </t>
  </si>
  <si>
    <t>Ordinateurs portable (Log, Antivirus)</t>
  </si>
  <si>
    <t>Durée de vie d'un ordinateur portables</t>
  </si>
  <si>
    <t>Disque dur /HDD (unité)</t>
  </si>
  <si>
    <t>Quantité de proxy</t>
  </si>
  <si>
    <t>Logs collectés</t>
  </si>
  <si>
    <t>Quels sont les types de Logs collectés ?</t>
  </si>
  <si>
    <t>- Les Logs des systèmes de sécurité du réseau sont collectés (pare-feu, passerelles d'accès à distance, etc.).
- Les Logs des solutions de sécurité (AV, HIPS...) sont collectés.
- Les Logs de l'infrastructure sont collectés (serveurs / bases de données / logiciels intermédiaires).
- Les Logs des applications d'entreprise liés aux événements de sécurité sont collectés.</t>
  </si>
  <si>
    <t>Logs analysés</t>
  </si>
  <si>
    <t>Quels sont les types de Logs analysés ?</t>
  </si>
  <si>
    <t>- Les Logs des dispositifs de sécurité sont analysés (pare-feu, passerelles d'accès à distance, etc.).
- Les Logs des solutions de sécurité (AV, HIPS...) sont analysés.
- Les Logs de l'infrastructure sont analysés (serveurs / base de données / middleware).
- Les Logs des applications métier concernant les événements de sécurité sont analysés.</t>
  </si>
  <si>
    <t>Les Logs des systèmes de sécurité des réseaux, des solutions de sécurité, des infrastructures et des applications commerciales sont analysés.</t>
  </si>
  <si>
    <t>Centralisation et surveillance des Logs</t>
  </si>
  <si>
    <t>- Les logs sont centralisés dans un SIEM (p. ex. Splunk, Logpoint) et disponibles pour la criminalistique.
- Les scénarios de détection sont enrichis par des Logs provenant de services internes (p. ex. CMDB) et externes (CTI) afin de contextualiser les alertes reçues.
- Des règles sont configurées pour déclencher des actions de remédiation automatiques dans un SOAR lorsqu'un comportement anormal est détecté.</t>
  </si>
  <si>
    <t>Les Logs sont centralisés dans un SIEM (par exemple Splunk, Logpoint) et les événements anormaux sont détectés à l'aide de scénarios de détection. Des mesures correctives sont alors prises.</t>
  </si>
  <si>
    <t>- La plupart des outils sont partagés par l'ensemble de l'équipe (par exemple EnCase) et sont documentés. Les outils et la documentation sont fréquemment mis à jour.
- L'analyse avancée des Logs, l'analyse avancée des disques, l'analyse des captures de réseau, l'analyse de la mémoire vive, l'analyse avancée des logiciels malveillants et l'analyse des systèmes complexes peuvent être effectuées.</t>
  </si>
  <si>
    <t>- Les différences par rapport à la configuration de base sont identifiées en temps réel (par le biais des Logs dans SIEM ou avec des logiciels tels que Pupet / Ansible / Qualys / BigFix).</t>
  </si>
  <si>
    <t>Référentiel par Catégorie de Produit (RCP) des Systèmes d'Information</t>
  </si>
  <si>
    <t>L'outil existe également en anglais.</t>
  </si>
  <si>
    <t>Comment les données personnelles sont-elles traitées et inventoriées (notamment au regard des exigences du RGPD) ?</t>
  </si>
  <si>
    <t>- Une sécurité basée sur l'identité de confiance zéro (Zero Trust) permet de protéger les environnements en Cloud.</t>
  </si>
  <si>
    <t>- Une solution DRM (Digital Rights Management) c’est-à-dire Gestion numérique des droits est utilisée pour tous les dossiers sensibles (par exemple : Varonis, AIP).</t>
  </si>
  <si>
    <t>Un onglet de bord a été formalisé pour suivre le niveau de sécurité des SI.</t>
  </si>
  <si>
    <t>Inclure une sauvegarde pour chaque application, Cyber ou non.</t>
  </si>
  <si>
    <t>Onglets d'Hypothèses et mix électrique</t>
  </si>
  <si>
    <t>Services T&amp;M dédiés à la Cyber</t>
  </si>
  <si>
    <t>Serveurs sur site non utilisés par la Cyber</t>
  </si>
  <si>
    <t>Nous conseillons d'identifier pour chaque Contrôle NIST, l'équipe en charge (fiche "1.0 Cartographie Orga &amp; Suivi")</t>
  </si>
  <si>
    <t>Postes de travail utilisés par les prestataires cyber, fournis par votre entreprise</t>
  </si>
  <si>
    <t>Quantité d'ordinateur de bureau</t>
  </si>
  <si>
    <t>Durée de vie d'un ordinateur de bureau</t>
  </si>
  <si>
    <t>Quantité d'ordinateurs portables</t>
  </si>
  <si>
    <t>Prochaines étapes</t>
  </si>
  <si>
    <t>Poste de travail ordinateur de bureau portable et Poste de travail ordinateur de bureau de bureau</t>
  </si>
  <si>
    <t>Proxy/Reverse Proxy dans l'ensemble de l'entreprise</t>
  </si>
  <si>
    <t>- Tests pour des populations spécifiques (faux président frauduleux pour les populations de la finance et de la comptabilité, tests d'intrusion physique pour le personnel d'accueil, etc.)
- Jeux sérieux.</t>
  </si>
  <si>
    <t>- Un onglet de bord est formalisé, regroupant une série d'indicateurs permettant de juger de l'état du système d'information par rapport aux objectifs fixés. Il est amélioré en permanence.
- Une granularité fine des indicateurs de sécurité est réalisée afin d'établir des objectifs opérationnels et stratégiques.
- Des actions sont automatiquement définies et mises en œuvre si nécessaire en cas d'écart par rapport à l'objectif.</t>
  </si>
  <si>
    <t>Des mécanismes alternatifs sont utilisés pour authentifier les identités techniques, comme les jetons d'authentification.</t>
  </si>
  <si>
    <t>- Des accords de niveau de service spécifiques (urgence 24/7) et des exigences de confidentialité sont définis avec les prestataires de services de cyber réponse.</t>
  </si>
  <si>
    <t>Exigence simplifiée</t>
  </si>
  <si>
    <t>Poste de travail ordinateur de bureau portable et Poste de travail ordinateur de bureau</t>
  </si>
  <si>
    <t>Hypothèse : Une sauvegarde pour chaque gestionnaire de crise</t>
  </si>
  <si>
    <t xml:space="preserve"> CPUs physiques (unité)</t>
  </si>
  <si>
    <t>Coûts annuels (k€)</t>
  </si>
  <si>
    <t>Méthodologie du serveur</t>
  </si>
  <si>
    <t xml:space="preserve">Postes de travail Non Cyber </t>
  </si>
  <si>
    <t>Groupe VDI</t>
  </si>
  <si>
    <t>VDIs utilisés par les administrateurs du SI (Périmètre du Groupe)</t>
  </si>
  <si>
    <t>Postes de travail utilisés par les cyber contractants donnés par votre entreprise</t>
  </si>
  <si>
    <t>Écrans utilisés par les cyber employés internes ou externes donnés par votre entreprise</t>
  </si>
  <si>
    <t>Services à prix fixe</t>
  </si>
  <si>
    <t>Nombre moyen de CPU dans un serveur physique</t>
  </si>
  <si>
    <t>Bahreïn</t>
  </si>
  <si>
    <t>Cambodge</t>
  </si>
  <si>
    <t>Haïti</t>
  </si>
  <si>
    <t>Antilles néerlandaises</t>
  </si>
  <si>
    <t>Les contrôles présélectionnés se trouvent dans l'onglet "Référentiel"</t>
  </si>
  <si>
    <r>
      <t xml:space="preserve">2 façons de le cartographier :
</t>
    </r>
    <r>
      <rPr>
        <b/>
        <sz val="11"/>
        <color theme="1"/>
        <rFont val="Arial"/>
        <family val="2"/>
      </rPr>
      <t>- Vous partez du NIST et recherchez toutes les applications / services liés au contrôle =&gt; Recommandé</t>
    </r>
    <r>
      <rPr>
        <sz val="11"/>
        <color theme="1"/>
        <rFont val="Arial"/>
        <family val="2"/>
      </rPr>
      <t xml:space="preserve">
- </t>
    </r>
    <r>
      <rPr>
        <b/>
        <sz val="11"/>
        <color theme="1"/>
        <rFont val="Arial"/>
        <family val="2"/>
      </rPr>
      <t>Vous récupérez toutes les applications / services et les mettez en correspondance avec NIST</t>
    </r>
  </si>
  <si>
    <r>
      <t xml:space="preserve">Cellules obligatoires
</t>
    </r>
    <r>
      <rPr>
        <sz val="11"/>
        <color theme="5"/>
        <rFont val="Arial"/>
        <family val="2"/>
      </rPr>
      <t>(Les données de l'exemple sont écrits en orange)</t>
    </r>
  </si>
  <si>
    <r>
      <t xml:space="preserve">Il vous est recommandé d'avoir des cellules
</t>
    </r>
    <r>
      <rPr>
        <sz val="11"/>
        <color theme="5"/>
        <rFont val="Arial"/>
        <family val="2"/>
      </rPr>
      <t>(Les données de l'exemple sont écrits en orange)</t>
    </r>
  </si>
  <si>
    <r>
      <t xml:space="preserve">Cellules optionnelles
</t>
    </r>
    <r>
      <rPr>
        <sz val="11"/>
        <color theme="5"/>
        <rFont val="Arial"/>
        <family val="2"/>
      </rPr>
      <t>(Les données de l'exemple sont écrits en orange)</t>
    </r>
  </si>
  <si>
    <r>
      <t xml:space="preserve">Solutions dédiées à la cyber </t>
    </r>
    <r>
      <rPr>
        <b/>
        <sz val="16"/>
        <rFont val="Arial"/>
        <family val="2"/>
      </rPr>
      <t>hébergées sur place</t>
    </r>
  </si>
  <si>
    <r>
      <t xml:space="preserve">Solutions cyber dédiées </t>
    </r>
    <r>
      <rPr>
        <b/>
        <sz val="16"/>
        <rFont val="Arial"/>
        <family val="2"/>
      </rPr>
      <t>hébergées sur le cloud</t>
    </r>
    <r>
      <rPr>
        <sz val="16"/>
        <rFont val="Arial"/>
        <family val="2"/>
      </rPr>
      <t xml:space="preserve"> (IaaS / SaaS...)</t>
    </r>
  </si>
  <si>
    <r>
      <t xml:space="preserve">Solutions dédiées à la cyber </t>
    </r>
    <r>
      <rPr>
        <b/>
        <sz val="14"/>
        <rFont val="Arial"/>
        <family val="2"/>
      </rPr>
      <t>hébergées sur place</t>
    </r>
  </si>
  <si>
    <r>
      <t xml:space="preserve">Solutions cyber dédiées </t>
    </r>
    <r>
      <rPr>
        <b/>
        <sz val="16"/>
        <rFont val="Arial"/>
        <family val="2"/>
      </rPr>
      <t>hébergées sur le cloud</t>
    </r>
    <r>
      <rPr>
        <sz val="12"/>
        <rFont val="Arial"/>
        <family val="2"/>
      </rPr>
      <t xml:space="preserve"> (IaaS / SaaS...)</t>
    </r>
  </si>
  <si>
    <t xml:space="preserve">Équipements cyber </t>
  </si>
  <si>
    <t xml:space="preserve">Équipements non cyber </t>
  </si>
  <si>
    <t>Déplacements</t>
  </si>
  <si>
    <t>Ordinateurs portables utilisés par les employés cyber internes ou externes fournis par votre entreprise</t>
  </si>
  <si>
    <t>Ordinateurs de bureau utilisés par les employés cyber internes ou externes fournis par votre entreprise</t>
  </si>
  <si>
    <t>Écrans utilisés par les employés cyber internes ou externes fournis par votre entreprise</t>
  </si>
  <si>
    <t>Mobiles utilisés par les employés cyber internes ou externes fournis par votre entreprise</t>
  </si>
  <si>
    <t>IPS/IDS dans toute votre entreprise</t>
  </si>
  <si>
    <t>Quantité de serveurs ; CPU ; RAM</t>
  </si>
  <si>
    <t>Stations de travail utilisées à des fins de sauvegarde</t>
  </si>
  <si>
    <t>Services externes en cyber en temps passé</t>
  </si>
  <si>
    <t>Services externes en cyber en prix payé</t>
  </si>
  <si>
    <t>Ordinateurs de bureau (Log, Antivirus)</t>
  </si>
  <si>
    <t>Proxy/Reverse-Proxy</t>
  </si>
  <si>
    <t>Ecrans</t>
  </si>
  <si>
    <t>Poste de travail_ordinateur portable</t>
  </si>
  <si>
    <t>Poste de travail_ordinateur de bureau</t>
  </si>
  <si>
    <t>Voitures prises par les employés cyber</t>
  </si>
  <si>
    <t>Trains pris par les employés cyber</t>
  </si>
  <si>
    <t>VDI utilisés par les sous-traitants non cyber fournis par votre entreprise</t>
  </si>
  <si>
    <t>VDI utilisés par les employés (périmètre du Groupe)</t>
  </si>
  <si>
    <t>VDI utilisés par les administrateurs du SI (Périmètre du Groupe)</t>
  </si>
  <si>
    <t>Serveurs sur site non dédiés à la cyber</t>
  </si>
  <si>
    <t>Poste de travail utilisé par les employés internes non cyber</t>
  </si>
  <si>
    <t>Avions pris par les employés cyber</t>
  </si>
  <si>
    <t>8 serveurs avec chacun 2 CPUs et 256GB de RAM, 2 Disques dur /HDD et 2 SSD de 2 TB chacun</t>
  </si>
  <si>
    <t>6 serveurs avec chacun 1 CPU, 2TB de RAM, 4 Disques dur /HDD et 3SSD de 1 TB chacun</t>
  </si>
  <si>
    <t>3 serveurs avec chacun 1 CPU, 1TB de RAM, 2 Disques dur /HDD et 3SSD de 1 TB chacun</t>
  </si>
  <si>
    <t>Quantité de serveurs ; CPU ; RAM ; SSD ; Disque dur/HDD</t>
  </si>
  <si>
    <t>LISEZ-MOI - Lignes directrices pour remplir l'outil de calcul Excel</t>
  </si>
  <si>
    <t>Cet onglet présente les données nécessaires au calcul des émissions carbone.</t>
  </si>
  <si>
    <t>Type de serveur (prod, test...)</t>
  </si>
  <si>
    <t>(2023)</t>
  </si>
  <si>
    <t>Indiquer toujours ce qui précède lorsque vous utilisez la méthodologie pour citer les auteurs</t>
  </si>
  <si>
    <t xml:space="preserve">Vous devez recueillir vos données dans le premier document, puis les reporter dans le second pour obtenir les calculs. </t>
  </si>
  <si>
    <t>Cette méthode a été créée pour calculer les émissions carbone de la cybersécurité.</t>
  </si>
  <si>
    <t>Elle est basée sur les recommandations du NIST en matière de cybersécurité.</t>
  </si>
  <si>
    <r>
      <t xml:space="preserve">Veuillez lire l'onglet </t>
    </r>
    <r>
      <rPr>
        <b/>
        <sz val="11"/>
        <color theme="1"/>
        <rFont val="Arial"/>
        <family val="2"/>
      </rPr>
      <t>LISEZ-MOI</t>
    </r>
    <r>
      <rPr>
        <sz val="11"/>
        <color theme="1"/>
        <rFont val="Arial"/>
        <family val="2"/>
      </rPr>
      <t>.</t>
    </r>
  </si>
  <si>
    <t>Les données collectées vous aideront à couvrir les différents aspects des contrôles NIST présélectionnés. Les onglets de cartographie vous permettront d'associer les catégories de données à chaque contrôle NIST ou à des catégories IT.</t>
  </si>
  <si>
    <t>Contrôles NIST présélectionnés</t>
  </si>
  <si>
    <t>Vous pouvez voir la formulation et l'identification originales du NIST à gauche et l'identification simplifiée et les contrôles utilisés dans cette méthodologie à droite.</t>
  </si>
  <si>
    <t>Ces onglets expliquent comment les contrôles NIST les plus émissifs ont été sélectionnés et présentent les contrôles correspondants. Utilisez le Lisez-Moi pour obtenir de l'aide pour remplir la feuille de calcul.</t>
  </si>
  <si>
    <t>Ces onglets mettent en correspondance les outils / les services cyber avec :
- Un contrôle NIST
- Un autre référentiel optionnel (ex : une unité, un département...)</t>
  </si>
  <si>
    <t>Personnel monde</t>
  </si>
  <si>
    <t>Data Centers</t>
  </si>
  <si>
    <t>Présentation de la méthodologie Cybersustainability</t>
  </si>
  <si>
    <r>
      <t xml:space="preserve">La méthodologie est composée de deux documents : </t>
    </r>
    <r>
      <rPr>
        <b/>
        <sz val="11"/>
        <color theme="1"/>
        <rFont val="Arial"/>
        <family val="2"/>
      </rPr>
      <t>Outil FR V2 - Cybersustainability_Collecte de données</t>
    </r>
    <r>
      <rPr>
        <sz val="11"/>
        <color theme="1"/>
        <rFont val="Arial"/>
        <family val="2"/>
      </rPr>
      <t xml:space="preserve"> et </t>
    </r>
    <r>
      <rPr>
        <b/>
        <sz val="11"/>
        <color theme="1"/>
        <rFont val="Arial"/>
        <family val="2"/>
      </rPr>
      <t>Outil FR V2 - Cybersustainability_Calculs Emissions</t>
    </r>
    <r>
      <rPr>
        <sz val="11"/>
        <color theme="1"/>
        <rFont val="Arial"/>
        <family val="2"/>
      </rPr>
      <t>.</t>
    </r>
  </si>
  <si>
    <t>Annexes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</si>
</sst>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 &quot;€&quot;"/>
  </numFmts>
  <fonts count="31" x14ac:knownFonts="1">
    <font>
      <sz val="11"/>
      <color theme="1"/>
      <name val="Calibri"/>
      <family val="2"/>
      <scheme val="minor"/>
    </font>
    <font>
      <sz val="11"/>
      <color theme="1"/>
      <name val="Calibri"/>
      <family val="2"/>
      <scheme val="minor"/>
    </font>
    <font>
      <sz val="8"/>
      <name val="Calibri"/>
      <family val="2"/>
      <scheme val="minor"/>
    </font>
    <font>
      <u/>
      <sz val="11"/>
      <color theme="10"/>
      <name val="Calibri"/>
      <family val="2"/>
      <scheme val="minor"/>
    </font>
    <font>
      <b/>
      <sz val="18"/>
      <color theme="1"/>
      <name val="Arial"/>
      <family val="2"/>
    </font>
    <font>
      <sz val="11"/>
      <color theme="1"/>
      <name val="Arial"/>
      <family val="2"/>
    </font>
    <font>
      <b/>
      <sz val="11"/>
      <color theme="1"/>
      <name val="Arial"/>
      <family val="2"/>
    </font>
    <font>
      <sz val="11"/>
      <color rgb="FFFF0000"/>
      <name val="Arial"/>
      <family val="2"/>
    </font>
    <font>
      <u/>
      <sz val="11"/>
      <color theme="10"/>
      <name val="Arial"/>
      <family val="2"/>
    </font>
    <font>
      <sz val="10"/>
      <color theme="1"/>
      <name val="Arial"/>
      <family val="2"/>
    </font>
    <font>
      <b/>
      <sz val="11"/>
      <color theme="0"/>
      <name val="Arial"/>
      <family val="2"/>
    </font>
    <font>
      <b/>
      <sz val="11"/>
      <color rgb="FFFFFFFF"/>
      <name val="Arial"/>
      <family val="2"/>
    </font>
    <font>
      <b/>
      <sz val="16"/>
      <color theme="1"/>
      <name val="Arial"/>
      <family val="2"/>
    </font>
    <font>
      <b/>
      <sz val="12"/>
      <color theme="0"/>
      <name val="Arial"/>
      <family val="2"/>
    </font>
    <font>
      <sz val="11"/>
      <color theme="0"/>
      <name val="Arial"/>
      <family val="2"/>
    </font>
    <font>
      <sz val="11"/>
      <name val="Arial"/>
      <family val="2"/>
    </font>
    <font>
      <sz val="11"/>
      <color theme="5"/>
      <name val="Arial"/>
      <family val="2"/>
    </font>
    <font>
      <b/>
      <sz val="16"/>
      <name val="Arial"/>
      <family val="2"/>
    </font>
    <font>
      <sz val="11"/>
      <color theme="0" tint="-0.34998626667073579"/>
      <name val="Arial"/>
      <family val="2"/>
    </font>
    <font>
      <sz val="16"/>
      <name val="Arial"/>
      <family val="2"/>
    </font>
    <font>
      <b/>
      <sz val="12"/>
      <color indexed="9"/>
      <name val="Arial"/>
      <family val="2"/>
    </font>
    <font>
      <sz val="11"/>
      <color theme="2" tint="-9.9978637043366805E-2"/>
      <name val="Arial"/>
      <family val="2"/>
    </font>
    <font>
      <sz val="12"/>
      <name val="Arial"/>
      <family val="2"/>
    </font>
    <font>
      <sz val="11"/>
      <color rgb="FF00B050"/>
      <name val="Arial"/>
      <family val="2"/>
    </font>
    <font>
      <b/>
      <sz val="14"/>
      <name val="Arial"/>
      <family val="2"/>
    </font>
    <font>
      <b/>
      <sz val="12"/>
      <name val="Arial"/>
      <family val="2"/>
    </font>
    <font>
      <sz val="11"/>
      <color theme="0" tint="-0.249977111117893"/>
      <name val="Arial"/>
      <family val="2"/>
    </font>
    <font>
      <b/>
      <sz val="11"/>
      <color rgb="FF000000"/>
      <name val="Arial"/>
      <family val="2"/>
    </font>
    <font>
      <sz val="11"/>
      <color rgb="FF000000"/>
      <name val="Arial"/>
      <family val="2"/>
    </font>
    <font>
      <sz val="9"/>
      <name val="Arial"/>
      <family val="2"/>
    </font>
    <font>
      <sz val="11"/>
      <color theme="5"/>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4"/>
        <bgColor theme="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4"/>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bgColor rgb="FFB24669"/>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002060"/>
        <bgColor indexed="64"/>
      </patternFill>
    </fill>
    <fill>
      <patternFill patternType="solid">
        <fgColor rgb="FF5B9BD5"/>
        <bgColor rgb="FF5B9BD5"/>
      </patternFill>
    </fill>
    <fill>
      <patternFill patternType="solid">
        <fgColor rgb="FFFFFFFF"/>
        <bgColor rgb="FF000000"/>
      </patternFill>
    </fill>
  </fills>
  <borders count="3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theme="0" tint="-0.499984740745262"/>
      </left>
      <right/>
      <top/>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theme="0" tint="-0.499984740745262"/>
      </left>
      <right style="thin">
        <color theme="0" tint="-0.499984740745262"/>
      </right>
      <top/>
      <bottom style="thin">
        <color rgb="FF808080"/>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cellStyleXfs>
  <cellXfs count="249">
    <xf numFmtId="0" fontId="0" fillId="0" borderId="0" xfId="0"/>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top" wrapText="1"/>
    </xf>
    <xf numFmtId="0" fontId="6" fillId="0" borderId="0" xfId="0" applyFont="1" applyAlignment="1">
      <alignment horizontal="center" vertical="center"/>
    </xf>
    <xf numFmtId="0" fontId="8" fillId="0" borderId="0" xfId="3" applyFont="1" applyAlignment="1">
      <alignment vertical="center"/>
    </xf>
    <xf numFmtId="0" fontId="5" fillId="0" borderId="0" xfId="0" applyFont="1"/>
    <xf numFmtId="0" fontId="10" fillId="11" borderId="8" xfId="0" applyFont="1" applyFill="1" applyBorder="1" applyAlignment="1">
      <alignment vertical="center"/>
    </xf>
    <xf numFmtId="0" fontId="10" fillId="11" borderId="8" xfId="0" applyFont="1" applyFill="1" applyBorder="1" applyAlignment="1">
      <alignment vertical="center" wrapText="1"/>
    </xf>
    <xf numFmtId="0" fontId="10" fillId="11" borderId="0" xfId="0" applyFont="1" applyFill="1" applyAlignment="1">
      <alignment vertical="center"/>
    </xf>
    <xf numFmtId="0" fontId="11" fillId="10" borderId="8" xfId="0" applyFont="1" applyFill="1" applyBorder="1" applyAlignment="1">
      <alignment horizontal="left" vertical="center" wrapText="1"/>
    </xf>
    <xf numFmtId="0" fontId="5" fillId="0" borderId="8" xfId="0" applyFont="1" applyBorder="1" applyAlignment="1">
      <alignment vertical="center"/>
    </xf>
    <xf numFmtId="0" fontId="5" fillId="0" borderId="8" xfId="0" applyFont="1" applyBorder="1" applyAlignment="1">
      <alignment vertical="center" wrapText="1"/>
    </xf>
    <xf numFmtId="0" fontId="5" fillId="0" borderId="7" xfId="0" applyFont="1" applyBorder="1" applyAlignment="1">
      <alignment vertical="center" wrapText="1"/>
    </xf>
    <xf numFmtId="0" fontId="5" fillId="0" borderId="1" xfId="0" applyFont="1" applyBorder="1" applyAlignment="1">
      <alignment vertical="center" wrapText="1"/>
    </xf>
    <xf numFmtId="0" fontId="5" fillId="0" borderId="3" xfId="0" applyFont="1" applyBorder="1" applyAlignment="1">
      <alignment vertical="center" wrapText="1"/>
    </xf>
    <xf numFmtId="0" fontId="5" fillId="0" borderId="3" xfId="0" quotePrefix="1" applyFont="1" applyBorder="1" applyAlignment="1">
      <alignment vertical="center" wrapText="1"/>
    </xf>
    <xf numFmtId="0" fontId="5" fillId="0" borderId="8" xfId="0" quotePrefix="1" applyFont="1" applyBorder="1" applyAlignment="1">
      <alignment vertical="center" wrapText="1"/>
    </xf>
    <xf numFmtId="0" fontId="5" fillId="0" borderId="14" xfId="0" applyFont="1" applyBorder="1" applyAlignment="1">
      <alignment vertical="center" wrapText="1"/>
    </xf>
    <xf numFmtId="0" fontId="5" fillId="0" borderId="6" xfId="0" applyFont="1" applyBorder="1" applyAlignment="1">
      <alignment vertical="center" wrapText="1"/>
    </xf>
    <xf numFmtId="0" fontId="5" fillId="0" borderId="13" xfId="0" applyFont="1" applyBorder="1" applyAlignment="1">
      <alignment vertical="center" wrapText="1"/>
    </xf>
    <xf numFmtId="0" fontId="13" fillId="14" borderId="8" xfId="0" applyFont="1" applyFill="1" applyBorder="1" applyAlignment="1">
      <alignment vertical="center"/>
    </xf>
    <xf numFmtId="0" fontId="14" fillId="7" borderId="8" xfId="0" applyFont="1" applyFill="1" applyBorder="1" applyAlignment="1">
      <alignment vertical="center"/>
    </xf>
    <xf numFmtId="0" fontId="5" fillId="6" borderId="8" xfId="0" applyFont="1" applyFill="1" applyBorder="1" applyAlignment="1">
      <alignment vertical="center"/>
    </xf>
    <xf numFmtId="0" fontId="5" fillId="4" borderId="8" xfId="0" applyFont="1" applyFill="1" applyBorder="1" applyAlignment="1">
      <alignment vertical="center"/>
    </xf>
    <xf numFmtId="0" fontId="5" fillId="5" borderId="8" xfId="0" applyFont="1" applyFill="1" applyBorder="1" applyAlignment="1">
      <alignment vertical="center"/>
    </xf>
    <xf numFmtId="0" fontId="5" fillId="9" borderId="8" xfId="0" applyFont="1" applyFill="1" applyBorder="1" applyAlignment="1">
      <alignment vertical="center"/>
    </xf>
    <xf numFmtId="0" fontId="5" fillId="12" borderId="8" xfId="0" applyFont="1" applyFill="1" applyBorder="1" applyAlignment="1">
      <alignment vertical="center"/>
    </xf>
    <xf numFmtId="0" fontId="15" fillId="4" borderId="8" xfId="0" applyFont="1" applyFill="1" applyBorder="1" applyAlignment="1">
      <alignment vertical="center"/>
    </xf>
    <xf numFmtId="0" fontId="15" fillId="5" borderId="8" xfId="0" applyFont="1" applyFill="1" applyBorder="1" applyAlignment="1">
      <alignment vertical="center"/>
    </xf>
    <xf numFmtId="0" fontId="5" fillId="16" borderId="8" xfId="0" applyFont="1" applyFill="1" applyBorder="1" applyAlignment="1">
      <alignment vertical="center"/>
    </xf>
    <xf numFmtId="0" fontId="13" fillId="17" borderId="8" xfId="0" applyFont="1" applyFill="1" applyBorder="1" applyAlignment="1">
      <alignment vertical="center"/>
    </xf>
    <xf numFmtId="0" fontId="13" fillId="7" borderId="8" xfId="0" applyFont="1" applyFill="1" applyBorder="1"/>
    <xf numFmtId="0" fontId="5" fillId="4" borderId="8" xfId="0" applyFont="1" applyFill="1" applyBorder="1" applyAlignment="1">
      <alignment wrapText="1"/>
    </xf>
    <xf numFmtId="0" fontId="5" fillId="13" borderId="8" xfId="0" applyFont="1" applyFill="1" applyBorder="1" applyAlignment="1">
      <alignment wrapText="1"/>
    </xf>
    <xf numFmtId="0" fontId="5" fillId="2" borderId="8" xfId="0" applyFont="1" applyFill="1" applyBorder="1" applyAlignment="1">
      <alignment wrapText="1"/>
    </xf>
    <xf numFmtId="0" fontId="5" fillId="6" borderId="8" xfId="0" applyFont="1" applyFill="1" applyBorder="1"/>
    <xf numFmtId="0" fontId="9" fillId="0" borderId="0" xfId="0" applyFont="1"/>
    <xf numFmtId="0" fontId="6" fillId="0" borderId="0" xfId="0" applyFont="1"/>
    <xf numFmtId="0" fontId="14" fillId="7" borderId="23" xfId="0" applyFont="1" applyFill="1" applyBorder="1"/>
    <xf numFmtId="0" fontId="14" fillId="7" borderId="21" xfId="0" applyFont="1" applyFill="1" applyBorder="1"/>
    <xf numFmtId="0" fontId="14" fillId="7" borderId="25" xfId="0" applyFont="1" applyFill="1" applyBorder="1"/>
    <xf numFmtId="0" fontId="5" fillId="15" borderId="8" xfId="0" applyFont="1" applyFill="1" applyBorder="1"/>
    <xf numFmtId="0" fontId="16" fillId="0" borderId="8" xfId="0" applyFont="1" applyBorder="1"/>
    <xf numFmtId="0" fontId="5" fillId="15" borderId="20" xfId="0" applyFont="1" applyFill="1" applyBorder="1"/>
    <xf numFmtId="0" fontId="15" fillId="5" borderId="8" xfId="0" applyFont="1" applyFill="1" applyBorder="1" applyAlignment="1">
      <alignment horizontal="center" vertical="center"/>
    </xf>
    <xf numFmtId="9" fontId="16" fillId="0" borderId="8" xfId="0" applyNumberFormat="1" applyFont="1" applyBorder="1"/>
    <xf numFmtId="0" fontId="16" fillId="0" borderId="16" xfId="0" applyFont="1" applyBorder="1"/>
    <xf numFmtId="9" fontId="16" fillId="0" borderId="20" xfId="0" applyNumberFormat="1" applyFont="1" applyBorder="1"/>
    <xf numFmtId="0" fontId="16" fillId="0" borderId="24" xfId="0" applyFont="1" applyBorder="1"/>
    <xf numFmtId="0" fontId="5" fillId="0" borderId="8" xfId="0" applyFont="1" applyBorder="1"/>
    <xf numFmtId="0" fontId="11" fillId="10" borderId="23" xfId="0" applyFont="1" applyFill="1" applyBorder="1" applyAlignment="1">
      <alignment horizontal="left" vertical="center" wrapText="1"/>
    </xf>
    <xf numFmtId="0" fontId="11" fillId="10" borderId="21" xfId="0" applyFont="1" applyFill="1" applyBorder="1" applyAlignment="1">
      <alignment horizontal="left" vertical="center" wrapText="1"/>
    </xf>
    <xf numFmtId="0" fontId="5" fillId="6" borderId="22" xfId="0" applyFont="1" applyFill="1" applyBorder="1" applyAlignment="1">
      <alignment vertical="center" wrapText="1"/>
    </xf>
    <xf numFmtId="0" fontId="5" fillId="6" borderId="8" xfId="0" applyFont="1" applyFill="1" applyBorder="1" applyAlignment="1">
      <alignment vertical="center" wrapText="1"/>
    </xf>
    <xf numFmtId="0" fontId="5" fillId="0" borderId="16" xfId="0" applyFont="1" applyBorder="1"/>
    <xf numFmtId="0" fontId="5" fillId="6" borderId="8" xfId="0" quotePrefix="1" applyFont="1" applyFill="1" applyBorder="1" applyAlignment="1">
      <alignment vertical="center" wrapText="1"/>
    </xf>
    <xf numFmtId="0" fontId="5" fillId="6" borderId="26" xfId="0" applyFont="1" applyFill="1" applyBorder="1" applyAlignment="1">
      <alignment vertical="center" wrapText="1"/>
    </xf>
    <xf numFmtId="0" fontId="5" fillId="6" borderId="20" xfId="0" applyFont="1" applyFill="1" applyBorder="1" applyAlignment="1">
      <alignment vertical="center" wrapText="1"/>
    </xf>
    <xf numFmtId="0" fontId="5" fillId="0" borderId="20" xfId="0" applyFont="1" applyBorder="1"/>
    <xf numFmtId="0" fontId="5" fillId="0" borderId="24" xfId="0" applyFont="1" applyBorder="1"/>
    <xf numFmtId="0" fontId="13" fillId="17" borderId="8" xfId="0" applyFont="1" applyFill="1" applyBorder="1"/>
    <xf numFmtId="0" fontId="17" fillId="5" borderId="0" xfId="0" applyFont="1" applyFill="1" applyAlignment="1">
      <alignment vertical="center" wrapText="1"/>
    </xf>
    <xf numFmtId="0" fontId="18" fillId="0" borderId="0" xfId="0" applyFont="1"/>
    <xf numFmtId="0" fontId="5" fillId="7" borderId="15" xfId="0" applyFont="1" applyFill="1" applyBorder="1"/>
    <xf numFmtId="0" fontId="5" fillId="7" borderId="4" xfId="0" applyFont="1" applyFill="1" applyBorder="1"/>
    <xf numFmtId="0" fontId="16" fillId="4" borderId="7" xfId="0" applyFont="1" applyFill="1" applyBorder="1"/>
    <xf numFmtId="10" fontId="16" fillId="4" borderId="1" xfId="0" applyNumberFormat="1" applyFont="1" applyFill="1" applyBorder="1"/>
    <xf numFmtId="0" fontId="16" fillId="4" borderId="14" xfId="0" applyFont="1" applyFill="1" applyBorder="1"/>
    <xf numFmtId="10" fontId="15" fillId="4" borderId="6" xfId="0" applyNumberFormat="1" applyFont="1" applyFill="1" applyBorder="1"/>
    <xf numFmtId="10" fontId="16" fillId="4" borderId="6" xfId="0" applyNumberFormat="1" applyFont="1" applyFill="1" applyBorder="1"/>
    <xf numFmtId="0" fontId="12" fillId="5" borderId="0" xfId="0" applyFont="1" applyFill="1"/>
    <xf numFmtId="0" fontId="19" fillId="5" borderId="0" xfId="0" applyFont="1" applyFill="1" applyAlignment="1">
      <alignment vertical="center" wrapText="1"/>
    </xf>
    <xf numFmtId="0" fontId="5" fillId="0" borderId="0" xfId="0" applyFont="1" applyAlignment="1">
      <alignment horizontal="left" vertical="center" wrapText="1"/>
    </xf>
    <xf numFmtId="0" fontId="10" fillId="7" borderId="27" xfId="0" applyFont="1" applyFill="1" applyBorder="1" applyAlignment="1">
      <alignment horizontal="left" vertical="center" wrapText="1"/>
    </xf>
    <xf numFmtId="0" fontId="14" fillId="7" borderId="18" xfId="0" applyFont="1" applyFill="1" applyBorder="1" applyAlignment="1">
      <alignment horizontal="left" vertical="center" wrapText="1"/>
    </xf>
    <xf numFmtId="0" fontId="14" fillId="7" borderId="0" xfId="0" applyFont="1" applyFill="1" applyAlignment="1">
      <alignment horizontal="left" vertical="center" wrapText="1"/>
    </xf>
    <xf numFmtId="0" fontId="5" fillId="7" borderId="0" xfId="0" applyFont="1" applyFill="1" applyAlignment="1">
      <alignment horizontal="left" vertical="center" wrapText="1"/>
    </xf>
    <xf numFmtId="0" fontId="16" fillId="2" borderId="20" xfId="0" applyFont="1" applyFill="1" applyBorder="1"/>
    <xf numFmtId="10" fontId="16" fillId="2" borderId="20" xfId="0" applyNumberFormat="1" applyFont="1" applyFill="1" applyBorder="1"/>
    <xf numFmtId="0" fontId="16" fillId="0" borderId="20" xfId="0" applyFont="1" applyBorder="1"/>
    <xf numFmtId="0" fontId="20" fillId="17" borderId="8" xfId="0" applyFont="1" applyFill="1" applyBorder="1" applyAlignment="1">
      <alignment vertical="center" wrapText="1"/>
    </xf>
    <xf numFmtId="0" fontId="15" fillId="0" borderId="0" xfId="0" applyFont="1" applyAlignment="1">
      <alignment vertical="center" wrapText="1"/>
    </xf>
    <xf numFmtId="0" fontId="20" fillId="7" borderId="8" xfId="0" applyFont="1" applyFill="1" applyBorder="1" applyAlignment="1">
      <alignment vertical="center" wrapText="1"/>
    </xf>
    <xf numFmtId="0" fontId="5" fillId="4" borderId="8" xfId="0" applyFont="1" applyFill="1" applyBorder="1" applyAlignment="1">
      <alignment vertical="center" wrapText="1"/>
    </xf>
    <xf numFmtId="0" fontId="5" fillId="13" borderId="8" xfId="0" applyFont="1" applyFill="1" applyBorder="1" applyAlignment="1">
      <alignment vertical="center" wrapText="1"/>
    </xf>
    <xf numFmtId="0" fontId="5" fillId="2" borderId="8" xfId="0" applyFont="1" applyFill="1" applyBorder="1" applyAlignment="1">
      <alignment vertical="center" wrapText="1"/>
    </xf>
    <xf numFmtId="0" fontId="15" fillId="6" borderId="8" xfId="0" applyFont="1" applyFill="1" applyBorder="1" applyAlignment="1">
      <alignment vertical="center" wrapText="1"/>
    </xf>
    <xf numFmtId="0" fontId="15" fillId="0" borderId="0" xfId="0" applyFont="1" applyAlignment="1">
      <alignment horizontal="center" vertical="center" wrapText="1"/>
    </xf>
    <xf numFmtId="0" fontId="14" fillId="0" borderId="0" xfId="0" applyFont="1" applyAlignment="1">
      <alignment vertical="center" wrapText="1"/>
    </xf>
    <xf numFmtId="0" fontId="14" fillId="7" borderId="2" xfId="0" applyFont="1" applyFill="1" applyBorder="1" applyAlignment="1">
      <alignment vertical="center" wrapText="1"/>
    </xf>
    <xf numFmtId="0" fontId="14" fillId="7" borderId="4" xfId="0" applyFont="1" applyFill="1" applyBorder="1" applyAlignment="1">
      <alignment vertical="center" wrapText="1"/>
    </xf>
    <xf numFmtId="0" fontId="10" fillId="7" borderId="8" xfId="0" applyFont="1" applyFill="1" applyBorder="1" applyAlignment="1">
      <alignment vertical="center" wrapText="1"/>
    </xf>
    <xf numFmtId="0" fontId="15" fillId="0" borderId="8" xfId="0" applyFont="1" applyBorder="1" applyAlignment="1">
      <alignment vertical="center" wrapText="1"/>
    </xf>
    <xf numFmtId="0" fontId="15" fillId="6" borderId="8" xfId="0" quotePrefix="1" applyFont="1" applyFill="1" applyBorder="1" applyAlignment="1">
      <alignment vertical="center" wrapText="1"/>
    </xf>
    <xf numFmtId="0" fontId="16" fillId="4" borderId="8" xfId="0" quotePrefix="1" applyFont="1" applyFill="1" applyBorder="1" applyAlignment="1">
      <alignment vertical="center" wrapText="1"/>
    </xf>
    <xf numFmtId="0" fontId="16" fillId="4" borderId="8" xfId="0" applyFont="1" applyFill="1" applyBorder="1" applyAlignment="1">
      <alignment vertical="center" wrapText="1"/>
    </xf>
    <xf numFmtId="0" fontId="16" fillId="0" borderId="0" xfId="0" applyFont="1" applyAlignment="1">
      <alignment vertical="center" wrapText="1"/>
    </xf>
    <xf numFmtId="0" fontId="15" fillId="6" borderId="20" xfId="0" quotePrefix="1" applyFont="1" applyFill="1" applyBorder="1" applyAlignment="1">
      <alignment vertical="center" wrapText="1"/>
    </xf>
    <xf numFmtId="0" fontId="16" fillId="4" borderId="20" xfId="0" quotePrefix="1" applyFont="1" applyFill="1" applyBorder="1" applyAlignment="1">
      <alignment vertical="center" wrapText="1"/>
    </xf>
    <xf numFmtId="0" fontId="16" fillId="4" borderId="20" xfId="0" applyFont="1" applyFill="1" applyBorder="1" applyAlignment="1">
      <alignment vertical="center" wrapText="1"/>
    </xf>
    <xf numFmtId="0" fontId="15" fillId="6" borderId="1" xfId="0" quotePrefix="1" applyFont="1" applyFill="1" applyBorder="1" applyAlignment="1">
      <alignment vertical="center" wrapText="1"/>
    </xf>
    <xf numFmtId="0" fontId="16" fillId="4" borderId="1" xfId="0" quotePrefix="1" applyFont="1" applyFill="1" applyBorder="1" applyAlignment="1">
      <alignment vertical="center" wrapText="1"/>
    </xf>
    <xf numFmtId="0" fontId="16" fillId="4" borderId="1" xfId="0" applyFont="1" applyFill="1" applyBorder="1" applyAlignment="1">
      <alignment vertical="center" wrapText="1"/>
    </xf>
    <xf numFmtId="0" fontId="14" fillId="7" borderId="29" xfId="0" applyFont="1" applyFill="1" applyBorder="1" applyAlignment="1">
      <alignment vertical="center" wrapText="1"/>
    </xf>
    <xf numFmtId="0" fontId="16" fillId="2" borderId="8" xfId="0" quotePrefix="1" applyFont="1" applyFill="1" applyBorder="1" applyAlignment="1">
      <alignment vertical="center" wrapText="1"/>
    </xf>
    <xf numFmtId="0" fontId="15" fillId="2" borderId="8" xfId="0" quotePrefix="1" applyFont="1" applyFill="1" applyBorder="1" applyAlignment="1">
      <alignment vertical="center" wrapText="1"/>
    </xf>
    <xf numFmtId="0" fontId="15" fillId="4" borderId="8" xfId="0" quotePrefix="1" applyFont="1" applyFill="1" applyBorder="1" applyAlignment="1">
      <alignment vertical="center" wrapText="1"/>
    </xf>
    <xf numFmtId="0" fontId="10" fillId="7" borderId="2" xfId="0" applyFont="1" applyFill="1" applyBorder="1" applyAlignment="1">
      <alignment vertical="center" wrapText="1"/>
    </xf>
    <xf numFmtId="0" fontId="10" fillId="7" borderId="29" xfId="0" applyFont="1" applyFill="1" applyBorder="1" applyAlignment="1">
      <alignment vertical="center" wrapText="1"/>
    </xf>
    <xf numFmtId="0" fontId="18" fillId="4" borderId="8" xfId="0" quotePrefix="1" applyFont="1" applyFill="1" applyBorder="1" applyAlignment="1">
      <alignment vertical="center" wrapText="1"/>
    </xf>
    <xf numFmtId="0" fontId="15" fillId="2" borderId="20" xfId="0" quotePrefix="1" applyFont="1" applyFill="1" applyBorder="1" applyAlignment="1">
      <alignment vertical="center" wrapText="1"/>
    </xf>
    <xf numFmtId="0" fontId="15" fillId="4" borderId="20" xfId="0" quotePrefix="1" applyFont="1" applyFill="1" applyBorder="1" applyAlignment="1">
      <alignment vertical="center" wrapText="1"/>
    </xf>
    <xf numFmtId="0" fontId="15" fillId="2" borderId="21" xfId="0" applyFont="1" applyFill="1" applyBorder="1" applyAlignment="1">
      <alignment vertical="center" wrapText="1"/>
    </xf>
    <xf numFmtId="0" fontId="15" fillId="2" borderId="8" xfId="0" applyFont="1" applyFill="1" applyBorder="1" applyAlignment="1">
      <alignment vertical="center" wrapText="1"/>
    </xf>
    <xf numFmtId="0" fontId="15" fillId="2" borderId="20" xfId="0" applyFont="1" applyFill="1" applyBorder="1" applyAlignment="1">
      <alignment vertical="center" wrapText="1"/>
    </xf>
    <xf numFmtId="0" fontId="17" fillId="5" borderId="0" xfId="0" quotePrefix="1" applyFont="1" applyFill="1" applyAlignment="1">
      <alignment vertical="center" wrapText="1"/>
    </xf>
    <xf numFmtId="0" fontId="20" fillId="17" borderId="8" xfId="0" applyFont="1" applyFill="1" applyBorder="1"/>
    <xf numFmtId="0" fontId="20" fillId="7" borderId="8" xfId="0" applyFont="1" applyFill="1" applyBorder="1"/>
    <xf numFmtId="0" fontId="10" fillId="7" borderId="10" xfId="0" applyFont="1" applyFill="1" applyBorder="1" applyAlignment="1">
      <alignment wrapText="1"/>
    </xf>
    <xf numFmtId="0" fontId="10" fillId="7" borderId="2" xfId="0" applyFont="1" applyFill="1" applyBorder="1" applyAlignment="1">
      <alignment wrapText="1"/>
    </xf>
    <xf numFmtId="0" fontId="16" fillId="2" borderId="11" xfId="0" applyFont="1" applyFill="1" applyBorder="1"/>
    <xf numFmtId="0" fontId="16" fillId="4" borderId="11" xfId="0" applyFont="1" applyFill="1" applyBorder="1"/>
    <xf numFmtId="1" fontId="16" fillId="4" borderId="12" xfId="0" applyNumberFormat="1" applyFont="1" applyFill="1" applyBorder="1"/>
    <xf numFmtId="1" fontId="16" fillId="4" borderId="11" xfId="0" applyNumberFormat="1" applyFont="1" applyFill="1" applyBorder="1"/>
    <xf numFmtId="0" fontId="16" fillId="2" borderId="19" xfId="0" applyFont="1" applyFill="1" applyBorder="1"/>
    <xf numFmtId="0" fontId="15" fillId="2" borderId="11" xfId="0" applyFont="1" applyFill="1" applyBorder="1"/>
    <xf numFmtId="0" fontId="15" fillId="4" borderId="11" xfId="0" applyFont="1" applyFill="1" applyBorder="1"/>
    <xf numFmtId="1" fontId="15" fillId="4" borderId="12" xfId="0" applyNumberFormat="1" applyFont="1" applyFill="1" applyBorder="1"/>
    <xf numFmtId="1" fontId="15" fillId="4" borderId="11" xfId="0" applyNumberFormat="1" applyFont="1" applyFill="1" applyBorder="1"/>
    <xf numFmtId="1" fontId="15" fillId="2" borderId="11" xfId="0" applyNumberFormat="1" applyFont="1" applyFill="1" applyBorder="1"/>
    <xf numFmtId="0" fontId="16" fillId="8" borderId="11" xfId="0" applyFont="1" applyFill="1" applyBorder="1"/>
    <xf numFmtId="1" fontId="16" fillId="8" borderId="12" xfId="0" applyNumberFormat="1" applyFont="1" applyFill="1" applyBorder="1"/>
    <xf numFmtId="1" fontId="16" fillId="8" borderId="11" xfId="0" applyNumberFormat="1" applyFont="1" applyFill="1" applyBorder="1"/>
    <xf numFmtId="1" fontId="16" fillId="2" borderId="11" xfId="0" applyNumberFormat="1" applyFont="1" applyFill="1" applyBorder="1"/>
    <xf numFmtId="0" fontId="21" fillId="2" borderId="11" xfId="0" applyFont="1" applyFill="1" applyBorder="1"/>
    <xf numFmtId="0" fontId="21" fillId="4" borderId="11" xfId="0" applyFont="1" applyFill="1" applyBorder="1"/>
    <xf numFmtId="0" fontId="15" fillId="8" borderId="11" xfId="0" applyFont="1" applyFill="1" applyBorder="1"/>
    <xf numFmtId="1" fontId="15" fillId="8" borderId="12" xfId="0" applyNumberFormat="1" applyFont="1" applyFill="1" applyBorder="1"/>
    <xf numFmtId="1" fontId="15" fillId="8" borderId="11" xfId="0" applyNumberFormat="1" applyFont="1" applyFill="1" applyBorder="1"/>
    <xf numFmtId="0" fontId="17" fillId="9" borderId="0" xfId="0" applyFont="1" applyFill="1" applyAlignment="1">
      <alignment vertical="center" wrapText="1"/>
    </xf>
    <xf numFmtId="164" fontId="16" fillId="4" borderId="11" xfId="0" applyNumberFormat="1" applyFont="1" applyFill="1" applyBorder="1"/>
    <xf numFmtId="164" fontId="15" fillId="4" borderId="11" xfId="0" applyNumberFormat="1" applyFont="1" applyFill="1" applyBorder="1"/>
    <xf numFmtId="0" fontId="5" fillId="8" borderId="8" xfId="0" applyFont="1" applyFill="1" applyBorder="1" applyAlignment="1">
      <alignment wrapText="1"/>
    </xf>
    <xf numFmtId="0" fontId="10" fillId="7" borderId="15" xfId="0" applyFont="1" applyFill="1" applyBorder="1" applyAlignment="1">
      <alignment wrapText="1"/>
    </xf>
    <xf numFmtId="0" fontId="10" fillId="3" borderId="4" xfId="0" applyFont="1" applyFill="1" applyBorder="1" applyAlignment="1">
      <alignment wrapText="1"/>
    </xf>
    <xf numFmtId="0" fontId="10" fillId="3" borderId="5" xfId="0" applyFont="1" applyFill="1" applyBorder="1" applyAlignment="1">
      <alignment wrapText="1"/>
    </xf>
    <xf numFmtId="0" fontId="15" fillId="2" borderId="15" xfId="0" applyFont="1" applyFill="1" applyBorder="1"/>
    <xf numFmtId="0" fontId="16" fillId="8" borderId="7" xfId="0" applyFont="1" applyFill="1" applyBorder="1"/>
    <xf numFmtId="0" fontId="16" fillId="8" borderId="1" xfId="0" applyFont="1" applyFill="1" applyBorder="1"/>
    <xf numFmtId="0" fontId="16" fillId="4" borderId="3" xfId="0" applyFont="1" applyFill="1" applyBorder="1"/>
    <xf numFmtId="0" fontId="15" fillId="2" borderId="3" xfId="0" applyFont="1" applyFill="1" applyBorder="1"/>
    <xf numFmtId="0" fontId="15" fillId="2" borderId="7" xfId="0" applyFont="1" applyFill="1" applyBorder="1"/>
    <xf numFmtId="0" fontId="15" fillId="2" borderId="14" xfId="0" applyFont="1" applyFill="1" applyBorder="1"/>
    <xf numFmtId="0" fontId="16" fillId="8" borderId="14" xfId="0" applyFont="1" applyFill="1" applyBorder="1"/>
    <xf numFmtId="0" fontId="16" fillId="8" borderId="6" xfId="0" applyFont="1" applyFill="1" applyBorder="1"/>
    <xf numFmtId="0" fontId="16" fillId="4" borderId="13" xfId="0" applyFont="1" applyFill="1" applyBorder="1"/>
    <xf numFmtId="0" fontId="15" fillId="2" borderId="13" xfId="0" applyFont="1" applyFill="1" applyBorder="1"/>
    <xf numFmtId="0" fontId="5" fillId="0" borderId="0" xfId="0" applyFont="1" applyAlignment="1">
      <alignment vertical="center" wrapText="1"/>
    </xf>
    <xf numFmtId="0" fontId="22" fillId="0" borderId="0" xfId="0" applyFont="1" applyAlignment="1">
      <alignment vertical="center" wrapText="1"/>
    </xf>
    <xf numFmtId="0" fontId="10" fillId="3" borderId="17" xfId="0" applyFont="1" applyFill="1" applyBorder="1" applyAlignment="1">
      <alignment wrapText="1"/>
    </xf>
    <xf numFmtId="0" fontId="10" fillId="3" borderId="0" xfId="0" applyFont="1" applyFill="1" applyAlignment="1">
      <alignment wrapText="1"/>
    </xf>
    <xf numFmtId="0" fontId="15" fillId="2" borderId="8" xfId="0" applyFont="1" applyFill="1" applyBorder="1"/>
    <xf numFmtId="0" fontId="16" fillId="4" borderId="8" xfId="0" applyFont="1" applyFill="1" applyBorder="1"/>
    <xf numFmtId="0" fontId="16" fillId="8" borderId="8" xfId="0" applyFont="1" applyFill="1" applyBorder="1"/>
    <xf numFmtId="0" fontId="15" fillId="6" borderId="15" xfId="0" applyFont="1" applyFill="1" applyBorder="1"/>
    <xf numFmtId="0" fontId="15" fillId="6" borderId="7" xfId="0" applyFont="1" applyFill="1" applyBorder="1"/>
    <xf numFmtId="0" fontId="16" fillId="4" borderId="21" xfId="0" applyFont="1" applyFill="1" applyBorder="1" applyAlignment="1">
      <alignment vertical="center" wrapText="1"/>
    </xf>
    <xf numFmtId="0" fontId="16" fillId="2" borderId="21" xfId="0" applyFont="1" applyFill="1" applyBorder="1" applyAlignment="1">
      <alignment vertical="center" wrapText="1"/>
    </xf>
    <xf numFmtId="0" fontId="16" fillId="2" borderId="8" xfId="0" applyFont="1" applyFill="1" applyBorder="1" applyAlignment="1">
      <alignment vertical="center" wrapText="1"/>
    </xf>
    <xf numFmtId="0" fontId="16" fillId="2" borderId="20" xfId="0" applyFont="1" applyFill="1" applyBorder="1" applyAlignment="1">
      <alignment vertical="center" wrapText="1"/>
    </xf>
    <xf numFmtId="0" fontId="15" fillId="0" borderId="0" xfId="0" quotePrefix="1" applyFont="1" applyAlignment="1">
      <alignment vertical="center" wrapText="1"/>
    </xf>
    <xf numFmtId="0" fontId="15" fillId="4" borderId="1" xfId="0" quotePrefix="1" applyFont="1" applyFill="1" applyBorder="1" applyAlignment="1">
      <alignment vertical="center" wrapText="1"/>
    </xf>
    <xf numFmtId="0" fontId="15" fillId="2" borderId="0" xfId="0" applyFont="1" applyFill="1" applyAlignment="1">
      <alignment vertical="center" wrapText="1"/>
    </xf>
    <xf numFmtId="0" fontId="19" fillId="5" borderId="0" xfId="0" applyFont="1" applyFill="1" applyAlignment="1">
      <alignment vertical="center"/>
    </xf>
    <xf numFmtId="0" fontId="10" fillId="7" borderId="14" xfId="0" applyFont="1" applyFill="1" applyBorder="1" applyAlignment="1">
      <alignment wrapText="1"/>
    </xf>
    <xf numFmtId="0" fontId="5" fillId="0" borderId="0" xfId="0" applyFont="1" applyAlignment="1">
      <alignment wrapText="1"/>
    </xf>
    <xf numFmtId="0" fontId="23" fillId="0" borderId="0" xfId="0" applyFont="1"/>
    <xf numFmtId="1" fontId="21" fillId="4" borderId="11" xfId="0" applyNumberFormat="1" applyFont="1" applyFill="1" applyBorder="1"/>
    <xf numFmtId="0" fontId="15" fillId="6" borderId="16" xfId="0" applyFont="1" applyFill="1" applyBorder="1" applyAlignment="1">
      <alignment vertical="center" wrapText="1"/>
    </xf>
    <xf numFmtId="0" fontId="23" fillId="0" borderId="0" xfId="0" applyFont="1" applyAlignment="1">
      <alignment vertical="center" wrapText="1"/>
    </xf>
    <xf numFmtId="0" fontId="15" fillId="2" borderId="1" xfId="0" quotePrefix="1" applyFont="1" applyFill="1" applyBorder="1" applyAlignment="1">
      <alignment vertical="center" wrapText="1"/>
    </xf>
    <xf numFmtId="0" fontId="15" fillId="6" borderId="1" xfId="0" applyFont="1" applyFill="1" applyBorder="1" applyAlignment="1">
      <alignment vertical="center" wrapText="1"/>
    </xf>
    <xf numFmtId="0" fontId="20" fillId="17" borderId="8" xfId="0" applyFont="1" applyFill="1" applyBorder="1" applyAlignment="1">
      <alignment vertical="center"/>
    </xf>
    <xf numFmtId="0" fontId="20" fillId="7" borderId="8" xfId="0" applyFont="1" applyFill="1" applyBorder="1" applyAlignment="1">
      <alignment vertical="center"/>
    </xf>
    <xf numFmtId="0" fontId="20" fillId="7" borderId="21" xfId="0" applyFont="1" applyFill="1" applyBorder="1" applyAlignment="1">
      <alignment vertical="center"/>
    </xf>
    <xf numFmtId="0" fontId="5" fillId="6" borderId="0" xfId="0" applyFont="1" applyFill="1" applyAlignment="1">
      <alignment vertical="center"/>
    </xf>
    <xf numFmtId="0" fontId="22" fillId="5" borderId="0" xfId="0" applyFont="1" applyFill="1" applyAlignment="1">
      <alignment vertical="center" wrapText="1"/>
    </xf>
    <xf numFmtId="0" fontId="10" fillId="7" borderId="4" xfId="0" applyFont="1" applyFill="1" applyBorder="1" applyAlignment="1">
      <alignment vertical="center" wrapText="1"/>
    </xf>
    <xf numFmtId="0" fontId="15" fillId="6" borderId="4" xfId="0" applyFont="1" applyFill="1" applyBorder="1" applyAlignment="1">
      <alignment vertical="center"/>
    </xf>
    <xf numFmtId="0" fontId="16" fillId="4" borderId="1" xfId="0" applyFont="1" applyFill="1" applyBorder="1" applyAlignment="1">
      <alignment vertical="center"/>
    </xf>
    <xf numFmtId="0" fontId="21" fillId="8" borderId="1" xfId="0" applyFont="1" applyFill="1" applyBorder="1" applyAlignment="1">
      <alignment vertical="center"/>
    </xf>
    <xf numFmtId="9" fontId="16" fillId="4" borderId="1" xfId="1" applyFont="1" applyFill="1" applyBorder="1" applyAlignment="1">
      <alignment vertical="center"/>
    </xf>
    <xf numFmtId="1" fontId="15" fillId="2" borderId="1" xfId="0" applyNumberFormat="1" applyFont="1" applyFill="1" applyBorder="1"/>
    <xf numFmtId="9" fontId="15" fillId="2" borderId="3" xfId="1" applyFont="1" applyFill="1" applyBorder="1"/>
    <xf numFmtId="0" fontId="15" fillId="6" borderId="1" xfId="0" applyFont="1" applyFill="1" applyBorder="1" applyAlignment="1">
      <alignment vertical="center"/>
    </xf>
    <xf numFmtId="9" fontId="16" fillId="4" borderId="1" xfId="0" applyNumberFormat="1" applyFont="1" applyFill="1" applyBorder="1" applyAlignment="1">
      <alignment vertical="center"/>
    </xf>
    <xf numFmtId="0" fontId="15" fillId="6" borderId="6" xfId="0" applyFont="1" applyFill="1" applyBorder="1" applyAlignment="1">
      <alignment vertical="center"/>
    </xf>
    <xf numFmtId="1" fontId="15" fillId="2" borderId="1" xfId="0" applyNumberFormat="1" applyFont="1" applyFill="1" applyBorder="1" applyAlignment="1">
      <alignment vertical="center"/>
    </xf>
    <xf numFmtId="9" fontId="15" fillId="2" borderId="3" xfId="1" applyFont="1" applyFill="1" applyBorder="1" applyAlignment="1">
      <alignment vertical="center"/>
    </xf>
    <xf numFmtId="0" fontId="15" fillId="8" borderId="1" xfId="0" applyFont="1" applyFill="1" applyBorder="1" applyAlignment="1">
      <alignment vertical="center"/>
    </xf>
    <xf numFmtId="0" fontId="15" fillId="4" borderId="1" xfId="0" applyFont="1" applyFill="1" applyBorder="1" applyAlignment="1">
      <alignment vertical="center"/>
    </xf>
    <xf numFmtId="9" fontId="15" fillId="4" borderId="1" xfId="0" applyNumberFormat="1" applyFont="1" applyFill="1" applyBorder="1" applyAlignment="1">
      <alignment vertical="center"/>
    </xf>
    <xf numFmtId="9" fontId="16" fillId="4" borderId="9" xfId="0" applyNumberFormat="1" applyFont="1" applyFill="1" applyBorder="1" applyAlignment="1">
      <alignment vertical="center"/>
    </xf>
    <xf numFmtId="0" fontId="16" fillId="8" borderId="1" xfId="0" applyFont="1" applyFill="1" applyBorder="1" applyAlignment="1">
      <alignment vertical="center"/>
    </xf>
    <xf numFmtId="1" fontId="16" fillId="2" borderId="1" xfId="0" applyNumberFormat="1" applyFont="1" applyFill="1" applyBorder="1"/>
    <xf numFmtId="1" fontId="16" fillId="2" borderId="1" xfId="0" applyNumberFormat="1" applyFont="1" applyFill="1" applyBorder="1" applyAlignment="1">
      <alignment vertical="center"/>
    </xf>
    <xf numFmtId="0" fontId="25" fillId="5" borderId="0" xfId="0" applyFont="1" applyFill="1" applyAlignment="1">
      <alignment vertical="center" wrapText="1"/>
    </xf>
    <xf numFmtId="0" fontId="26" fillId="2" borderId="7" xfId="0" applyFont="1" applyFill="1" applyBorder="1"/>
    <xf numFmtId="0" fontId="15" fillId="6" borderId="0" xfId="0" applyFont="1" applyFill="1" applyAlignment="1">
      <alignment vertical="center" wrapText="1"/>
    </xf>
    <xf numFmtId="0" fontId="5" fillId="4" borderId="8" xfId="0" applyFont="1" applyFill="1" applyBorder="1"/>
    <xf numFmtId="0" fontId="5" fillId="13" borderId="8" xfId="0" applyFont="1" applyFill="1" applyBorder="1"/>
    <xf numFmtId="0" fontId="5" fillId="2" borderId="8" xfId="0" applyFont="1" applyFill="1" applyBorder="1"/>
    <xf numFmtId="0" fontId="10" fillId="7" borderId="5" xfId="0" applyFont="1" applyFill="1" applyBorder="1" applyAlignment="1">
      <alignment vertical="center" wrapText="1"/>
    </xf>
    <xf numFmtId="0" fontId="5" fillId="6" borderId="1" xfId="0" applyFont="1" applyFill="1" applyBorder="1" applyAlignment="1">
      <alignment wrapText="1"/>
    </xf>
    <xf numFmtId="0" fontId="5" fillId="0" borderId="3" xfId="0" applyFont="1" applyBorder="1" applyAlignment="1">
      <alignment wrapText="1"/>
    </xf>
    <xf numFmtId="10" fontId="5" fillId="0" borderId="3" xfId="0" applyNumberFormat="1" applyFont="1" applyBorder="1" applyAlignment="1">
      <alignment wrapText="1"/>
    </xf>
    <xf numFmtId="0" fontId="5" fillId="6" borderId="6" xfId="0" applyFont="1" applyFill="1" applyBorder="1" applyAlignment="1">
      <alignment wrapText="1"/>
    </xf>
    <xf numFmtId="10" fontId="5" fillId="0" borderId="13" xfId="0" applyNumberFormat="1" applyFont="1" applyBorder="1" applyAlignment="1">
      <alignment wrapText="1"/>
    </xf>
    <xf numFmtId="0" fontId="27" fillId="0" borderId="0" xfId="0" applyFont="1"/>
    <xf numFmtId="0" fontId="28" fillId="0" borderId="0" xfId="0" applyFont="1"/>
    <xf numFmtId="0" fontId="8" fillId="0" borderId="0" xfId="3" applyFont="1"/>
    <xf numFmtId="0" fontId="11" fillId="18" borderId="0" xfId="0" applyFont="1" applyFill="1"/>
    <xf numFmtId="0" fontId="29" fillId="2" borderId="0" xfId="0" applyFont="1" applyFill="1" applyAlignment="1">
      <alignment wrapText="1"/>
    </xf>
    <xf numFmtId="0" fontId="29" fillId="19" borderId="0" xfId="0" applyFont="1" applyFill="1" applyAlignment="1">
      <alignment horizontal="center" vertical="center" wrapText="1"/>
    </xf>
    <xf numFmtId="0" fontId="29" fillId="0" borderId="0" xfId="0" applyFont="1"/>
    <xf numFmtId="0" fontId="29" fillId="19" borderId="0" xfId="0" applyFont="1" applyFill="1" applyAlignment="1">
      <alignment horizontal="left" vertical="center" wrapText="1"/>
    </xf>
    <xf numFmtId="0" fontId="15" fillId="0" borderId="8" xfId="0" quotePrefix="1" applyFont="1" applyBorder="1" applyAlignment="1">
      <alignment vertical="center" wrapText="1"/>
    </xf>
    <xf numFmtId="0" fontId="10" fillId="7" borderId="10" xfId="0" applyFont="1" applyFill="1" applyBorder="1" applyAlignment="1">
      <alignment vertical="center" wrapText="1"/>
    </xf>
    <xf numFmtId="0" fontId="29" fillId="0" borderId="0" xfId="0" quotePrefix="1" applyFont="1" applyAlignment="1">
      <alignment horizontal="left" vertical="center"/>
    </xf>
    <xf numFmtId="0" fontId="7" fillId="0" borderId="0" xfId="0" applyFont="1" applyAlignment="1">
      <alignment horizontal="center" vertical="top" wrapText="1"/>
    </xf>
    <xf numFmtId="0" fontId="6" fillId="6" borderId="0" xfId="0" applyFont="1" applyFill="1" applyAlignment="1">
      <alignment horizontal="center" vertical="center"/>
    </xf>
    <xf numFmtId="0" fontId="4" fillId="6" borderId="0" xfId="0" applyFont="1" applyFill="1" applyAlignment="1">
      <alignment horizontal="center" vertical="center"/>
    </xf>
    <xf numFmtId="0" fontId="5" fillId="0" borderId="20"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1" xfId="0" applyFont="1" applyBorder="1" applyAlignment="1">
      <alignment horizontal="center" vertical="center" wrapText="1"/>
    </xf>
    <xf numFmtId="0" fontId="12" fillId="6" borderId="0" xfId="0" applyFont="1" applyFill="1" applyAlignment="1">
      <alignment horizontal="center" vertical="center"/>
    </xf>
    <xf numFmtId="0" fontId="14" fillId="7" borderId="28" xfId="0" applyFont="1" applyFill="1" applyBorder="1" applyAlignment="1">
      <alignment horizontal="center" vertical="center"/>
    </xf>
    <xf numFmtId="0" fontId="5" fillId="0" borderId="8" xfId="0" applyFont="1" applyBorder="1" applyAlignment="1">
      <alignment horizontal="left" vertical="center" wrapText="1"/>
    </xf>
    <xf numFmtId="0" fontId="15" fillId="9" borderId="8" xfId="0" applyFont="1" applyFill="1" applyBorder="1" applyAlignment="1">
      <alignment horizontal="center" vertical="center"/>
    </xf>
    <xf numFmtId="0" fontId="5" fillId="0" borderId="8" xfId="0" applyFont="1" applyBorder="1" applyAlignment="1">
      <alignment horizontal="left" vertical="center"/>
    </xf>
    <xf numFmtId="0" fontId="14" fillId="7" borderId="8" xfId="0" applyFont="1" applyFill="1" applyBorder="1" applyAlignment="1">
      <alignment horizontal="left" vertical="center"/>
    </xf>
    <xf numFmtId="0" fontId="5" fillId="0" borderId="20" xfId="0" applyFont="1" applyBorder="1" applyAlignment="1">
      <alignment horizontal="left" vertical="center"/>
    </xf>
    <xf numFmtId="0" fontId="5" fillId="0" borderId="18" xfId="0" applyFont="1" applyBorder="1" applyAlignment="1">
      <alignment horizontal="left" vertical="center"/>
    </xf>
    <xf numFmtId="0" fontId="5" fillId="0" borderId="21" xfId="0" applyFont="1" applyBorder="1" applyAlignment="1">
      <alignment horizontal="left" vertical="center"/>
    </xf>
    <xf numFmtId="0" fontId="14" fillId="11" borderId="16" xfId="0" applyFont="1" applyFill="1" applyBorder="1" applyAlignment="1">
      <alignment horizontal="center" vertical="center"/>
    </xf>
    <xf numFmtId="0" fontId="14" fillId="11" borderId="22" xfId="0" applyFont="1" applyFill="1" applyBorder="1" applyAlignment="1">
      <alignment horizontal="center" vertical="center"/>
    </xf>
    <xf numFmtId="0" fontId="30" fillId="4" borderId="7" xfId="0" applyFont="1" applyFill="1" applyBorder="1" applyAlignment="1">
      <alignment vertical="center"/>
    </xf>
  </cellXfs>
  <cellStyles count="4">
    <cellStyle name="Lien hypertexte" xfId="3" builtinId="8"/>
    <cellStyle name="Milliers 2" xfId="2" xr:uid="{022D8C63-2BFE-4376-BB62-FD9DA5CDA91E}"/>
    <cellStyle name="Normal" xfId="0" builtinId="0"/>
    <cellStyle name="Pourcentage" xfId="1" builtinId="5"/>
  </cellStyles>
  <dxfs count="399">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font>
        <color rgb="FF006100"/>
      </font>
      <fill>
        <patternFill>
          <bgColor rgb="FFC6EFCE"/>
        </patternFill>
      </fill>
    </dxf>
    <dxf>
      <font>
        <color rgb="FF9C0006"/>
      </font>
      <fill>
        <patternFill>
          <bgColor rgb="FFFFC7CE"/>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strike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fill>
        <patternFill patternType="solid">
          <fgColor rgb="FF000000"/>
          <bgColor rgb="FFFFFFFF"/>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rial"/>
        <family val="2"/>
        <scheme val="none"/>
      </font>
      <fill>
        <patternFill patternType="solid">
          <fgColor indexed="64"/>
          <bgColor theme="0"/>
        </patternFill>
      </fill>
      <alignment horizontal="general" vertical="bottom" textRotation="0" wrapText="1" indent="0" justifyLastLine="0" shrinkToFit="0" readingOrder="0"/>
    </dxf>
    <dxf>
      <border outline="0">
        <bottom style="thin">
          <color rgb="FF307D00"/>
        </bottom>
      </border>
    </dxf>
    <dxf>
      <font>
        <strike val="0"/>
        <outline val="0"/>
        <shadow val="0"/>
        <u val="none"/>
        <vertAlign val="baseline"/>
        <sz val="9"/>
        <color auto="1"/>
        <name val="Arial"/>
        <family val="2"/>
        <scheme val="none"/>
      </font>
    </dxf>
    <dxf>
      <font>
        <b/>
        <i val="0"/>
        <strike val="0"/>
        <condense val="0"/>
        <extend val="0"/>
        <outline val="0"/>
        <shadow val="0"/>
        <u val="none"/>
        <vertAlign val="baseline"/>
        <sz val="11"/>
        <color rgb="FFFFFFFF"/>
        <name val="Arial"/>
        <family val="2"/>
        <scheme val="none"/>
      </font>
      <fill>
        <patternFill patternType="solid">
          <fgColor rgb="FF5B9BD5"/>
          <bgColor rgb="FF5B9BD5"/>
        </patternFill>
      </fill>
    </dxf>
    <dxf>
      <font>
        <strike val="0"/>
        <outline val="0"/>
        <shadow val="0"/>
        <u val="none"/>
        <vertAlign val="baseline"/>
        <name val="Arial"/>
        <family val="2"/>
        <scheme val="none"/>
      </font>
      <numFmt numFmtId="14" formatCode="0.00%"/>
      <alignment horizontal="general" vertical="bottom"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strike val="0"/>
        <outline val="0"/>
        <shadow val="0"/>
        <u val="none"/>
        <vertAlign val="baseline"/>
        <name val="Arial"/>
        <family val="2"/>
        <scheme val="none"/>
      </font>
      <fill>
        <patternFill patternType="solid">
          <fgColor indexed="64"/>
          <bgColor theme="2"/>
        </patternFill>
      </fill>
      <alignment horizontal="general" vertical="bottom"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outline="0">
        <left style="thin">
          <color theme="0" tint="-0.499984740745262"/>
        </left>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theme="0" tint="-0.249977111117893"/>
        <name val="Arial"/>
        <family val="2"/>
        <scheme val="none"/>
      </font>
      <fill>
        <patternFill patternType="solid">
          <fgColor indexed="64"/>
          <bgColor theme="0"/>
        </patternFill>
      </fill>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border diagonalUp="0" diagonalDown="0" outline="0">
        <left/>
        <right/>
        <top style="thin">
          <color theme="0" tint="-0.499984740745262"/>
        </top>
        <bottom style="thin">
          <color theme="0" tint="-0.499984740745262"/>
        </bottom>
      </border>
    </dxf>
    <dxf>
      <border outline="0">
        <top style="thin">
          <color rgb="FF808080"/>
        </top>
      </border>
    </dxf>
    <dxf>
      <border outline="0">
        <left style="thin">
          <color rgb="FF808080"/>
        </left>
        <right style="thin">
          <color rgb="FF808080"/>
        </right>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strike val="0"/>
        <outline val="0"/>
        <shadow val="0"/>
        <u val="none"/>
        <vertAlign val="baseline"/>
        <name val="Arial"/>
        <family val="2"/>
        <scheme val="none"/>
      </font>
    </dxf>
    <dxf>
      <font>
        <strike val="0"/>
        <outline val="0"/>
        <shadow val="0"/>
        <u val="none"/>
        <vertAlign val="baseline"/>
        <name val="Arial"/>
        <family val="2"/>
        <scheme val="none"/>
      </font>
      <numFmt numFmtId="0" formatCode="General"/>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border outline="0">
        <top style="thin">
          <color indexed="64"/>
        </top>
      </border>
    </dxf>
    <dxf>
      <font>
        <strike val="0"/>
        <outline val="0"/>
        <shadow val="0"/>
        <u val="none"/>
        <vertAlign val="baseline"/>
        <name val="Arial"/>
        <family val="2"/>
        <scheme val="none"/>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indexed="9"/>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3" formatCode="0%"/>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rder>
    </dxf>
    <dxf>
      <font>
        <strike val="0"/>
        <outline val="0"/>
        <shadow val="0"/>
        <u val="none"/>
        <vertAlign val="baseline"/>
        <name val="Arial"/>
        <family val="2"/>
        <scheme val="none"/>
      </font>
    </dxf>
    <dxf>
      <border outline="0">
        <bottom style="thin">
          <color theme="0" tint="-0.499984740745262"/>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3" formatCode="0%"/>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rder>
    </dxf>
    <dxf>
      <font>
        <strike val="0"/>
        <outline val="0"/>
        <shadow val="0"/>
        <u val="none"/>
        <vertAlign val="baseline"/>
        <name val="Arial"/>
        <family val="2"/>
        <scheme val="none"/>
      </font>
    </dxf>
    <dxf>
      <border outline="0">
        <bottom style="thin">
          <color theme="0" tint="-0.499984740745262"/>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strike val="0"/>
        <outline val="0"/>
        <shadow val="0"/>
        <u val="none"/>
        <vertAlign val="baseline"/>
        <name val="Arial"/>
        <family val="2"/>
        <scheme val="none"/>
      </font>
      <numFmt numFmtId="0" formatCode="General"/>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border outline="0">
        <top style="thin">
          <color indexed="64"/>
        </top>
      </border>
    </dxf>
    <dxf>
      <font>
        <strike val="0"/>
        <outline val="0"/>
        <shadow val="0"/>
        <u val="none"/>
        <vertAlign val="baseline"/>
        <name val="Arial"/>
        <family val="2"/>
        <scheme val="none"/>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indexed="9"/>
        <name val="Arial"/>
        <family val="2"/>
        <scheme val="none"/>
      </font>
      <fill>
        <patternFill patternType="solid">
          <fgColor indexed="64"/>
          <bgColor theme="4"/>
        </patternFill>
      </fill>
      <alignment horizontal="general"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fill>
        <patternFill patternType="solid">
          <fgColor indexed="64"/>
          <bgColor theme="2"/>
        </patternFill>
      </fill>
      <alignment horizontal="general" vertical="center" textRotation="0" wrapText="0" indent="0" justifyLastLine="0" shrinkToFit="0" readingOrder="0"/>
    </dxf>
    <dxf>
      <font>
        <strike val="0"/>
        <outline val="0"/>
        <shadow val="0"/>
        <u val="none"/>
        <vertAlign val="baseline"/>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3" formatCode="0%"/>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rder>
    </dxf>
    <dxf>
      <font>
        <strike val="0"/>
        <outline val="0"/>
        <shadow val="0"/>
        <u val="none"/>
        <vertAlign val="baseline"/>
        <name val="Arial"/>
        <family val="2"/>
        <scheme val="none"/>
      </font>
    </dxf>
    <dxf>
      <border outline="0">
        <bottom style="thin">
          <color theme="0" tint="-0.499984740745262"/>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13" formatCode="0%"/>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rder>
    </dxf>
    <dxf>
      <font>
        <strike val="0"/>
        <outline val="0"/>
        <shadow val="0"/>
        <u val="none"/>
        <vertAlign val="baseline"/>
        <name val="Arial"/>
        <family val="2"/>
        <scheme val="none"/>
      </font>
    </dxf>
    <dxf>
      <border outline="0">
        <bottom style="thin">
          <color theme="0" tint="-0.499984740745262"/>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general" vertical="center" textRotation="0" wrapText="1" indent="0" justifyLastLine="0" shrinkToFit="0" readingOrder="0"/>
      <border outline="0">
        <left style="thin">
          <color theme="0" tint="-0.499984740745262"/>
        </left>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theme="5"/>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numFmt numFmtId="1" formatCode="0"/>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1"/>
        <color theme="2" tint="-9.9978637043366805E-2"/>
        <name val="Arial"/>
        <family val="2"/>
        <scheme val="none"/>
      </font>
      <numFmt numFmtId="0" formatCode="General"/>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numFmt numFmtId="0" formatCode="General"/>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theme="2" tint="-9.9978637043366805E-2"/>
        <name val="Arial"/>
        <family val="2"/>
        <scheme val="none"/>
      </font>
      <numFmt numFmtId="0" formatCode="General"/>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border outline="0">
        <left style="thin">
          <color theme="0" tint="-0.499984740745262"/>
        </left>
        <top style="thin">
          <color theme="0" tint="-0.499984740745262"/>
        </top>
      </border>
    </dxf>
    <dxf>
      <font>
        <strike val="0"/>
        <outline val="0"/>
        <shadow val="0"/>
        <u val="none"/>
        <vertAlign val="baseline"/>
        <name val="Arial"/>
        <family val="2"/>
        <scheme val="none"/>
      </font>
    </dxf>
    <dxf>
      <border outline="0">
        <bottom style="thin">
          <color theme="0" tint="-0.499984740745262"/>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bottom"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border diagonalUp="0" diagonalDown="0" outline="0">
        <left/>
        <right/>
        <top style="thin">
          <color theme="0" tint="-0.499984740745262"/>
        </top>
        <bottom style="thin">
          <color theme="0" tint="-0.499984740745262"/>
        </bottom>
      </border>
    </dxf>
    <dxf>
      <border outline="0">
        <top style="thin">
          <color rgb="FF808080"/>
        </top>
      </border>
    </dxf>
    <dxf>
      <border outline="0">
        <left style="thin">
          <color rgb="FF808080"/>
        </left>
        <right style="thin">
          <color rgb="FF808080"/>
        </right>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strike val="0"/>
        <outline val="0"/>
        <shadow val="0"/>
        <u val="none"/>
        <vertAlign val="baseline"/>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8"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8"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strike val="0"/>
        <outline val="0"/>
        <shadow val="0"/>
        <u val="none"/>
        <vertAlign val="baseline"/>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8" tint="0.79998168889431442"/>
        </patternFill>
      </fill>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8" tint="0.79998168889431442"/>
        </patternFill>
      </fill>
      <border diagonalUp="0" diagonalDown="0" outline="0">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8" tint="0.79998168889431442"/>
        </patternFill>
      </fill>
      <border diagonalUp="0" diagonalDown="0" outline="0">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strike val="0"/>
        <outline val="0"/>
        <shadow val="0"/>
        <u val="none"/>
        <vertAlign val="baseline"/>
        <name val="Arial"/>
        <family val="2"/>
        <scheme val="none"/>
      </font>
    </dxf>
    <dxf>
      <font>
        <strike val="0"/>
        <outline val="0"/>
        <shadow val="0"/>
        <u val="none"/>
        <vertAlign val="baseline"/>
        <sz val="11"/>
        <color auto="1"/>
        <name val="Arial"/>
        <family val="2"/>
        <scheme val="none"/>
      </font>
      <numFmt numFmtId="1" formatCode="0"/>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164" formatCode="#,##0\ &quot;€&quot;"/>
      <fill>
        <patternFill patternType="solid">
          <fgColor indexed="64"/>
          <bgColor theme="7" tint="0.79998168889431442"/>
        </patternFill>
      </fill>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border outline="0">
        <left style="thin">
          <color rgb="FF808080"/>
        </left>
        <top style="thin">
          <color rgb="FF808080"/>
        </top>
      </border>
    </dxf>
    <dxf>
      <font>
        <strike val="0"/>
        <outline val="0"/>
        <shadow val="0"/>
        <u val="none"/>
        <vertAlign val="baseline"/>
        <name val="Arial"/>
        <family val="2"/>
        <scheme val="none"/>
      </font>
    </dxf>
    <dxf>
      <border outline="0">
        <bottom style="thin">
          <color rgb="FF808080"/>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bottom" textRotation="0" wrapText="1" indent="0" justifyLastLine="0" shrinkToFit="0" readingOrder="0"/>
      <border diagonalUp="0" diagonalDown="0" outline="0">
        <left style="thin">
          <color theme="0" tint="-0.499984740745262"/>
        </left>
        <right style="thin">
          <color theme="0" tint="-0.499984740745262"/>
        </right>
        <top/>
        <bottom/>
      </border>
    </dxf>
    <dxf>
      <font>
        <strike val="0"/>
        <outline val="0"/>
        <shadow val="0"/>
        <u val="none"/>
        <vertAlign val="baseline"/>
        <sz val="11"/>
        <color auto="1"/>
        <name val="Arial"/>
        <family val="2"/>
        <scheme val="none"/>
      </font>
      <numFmt numFmtId="1" formatCode="0"/>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8"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1" formatCode="0"/>
      <fill>
        <patternFill patternType="solid">
          <fgColor indexed="64"/>
          <bgColor theme="8" tint="0.79998168889431442"/>
        </patternFill>
      </fill>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1" formatCode="0"/>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border outline="0">
        <left style="thin">
          <color rgb="FF808080"/>
        </left>
        <top style="thin">
          <color rgb="FF808080"/>
        </top>
      </border>
    </dxf>
    <dxf>
      <font>
        <strike val="0"/>
        <outline val="0"/>
        <shadow val="0"/>
        <u val="none"/>
        <vertAlign val="baseline"/>
        <name val="Arial"/>
        <family val="2"/>
        <scheme val="none"/>
      </font>
    </dxf>
    <dxf>
      <border outline="0">
        <bottom style="thin">
          <color rgb="FF808080"/>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bottom" textRotation="0" wrapText="1" indent="0" justifyLastLine="0" shrinkToFit="0" readingOrder="0"/>
      <border diagonalUp="0" diagonalDown="0" outline="0">
        <left style="thin">
          <color theme="0" tint="-0.499984740745262"/>
        </left>
        <right style="thin">
          <color theme="0" tint="-0.499984740745262"/>
        </right>
        <top/>
        <bottom/>
      </border>
    </dxf>
    <dxf>
      <font>
        <strike val="0"/>
        <outline val="0"/>
        <shadow val="0"/>
        <u val="none"/>
        <vertAlign val="baseline"/>
        <sz val="11"/>
        <color auto="1"/>
        <name val="Arial"/>
        <family val="2"/>
        <scheme val="none"/>
      </font>
      <numFmt numFmtId="1" formatCode="0"/>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8"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1" formatCode="0"/>
      <fill>
        <patternFill patternType="solid">
          <fgColor indexed="64"/>
          <bgColor theme="8" tint="0.79998168889431442"/>
        </patternFill>
      </fill>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8"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2" tint="-9.9978637043366805E-2"/>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theme="2" tint="-9.9978637043366805E-2"/>
        <name val="Arial"/>
        <family val="2"/>
        <scheme val="none"/>
      </font>
      <numFmt numFmtId="1" formatCode="0"/>
      <fill>
        <patternFill patternType="solid">
          <fgColor indexed="64"/>
          <bgColor theme="0"/>
        </patternFill>
      </fill>
      <border outline="0">
        <left style="thin">
          <color rgb="FF000000"/>
        </left>
        <right style="thin">
          <color rgb="FF000000"/>
        </right>
        <top style="thin">
          <color rgb="FF000000"/>
        </top>
        <bottom style="thin">
          <color rgb="FF000000"/>
        </bottom>
      </border>
    </dxf>
    <dxf>
      <border outline="0">
        <left style="thin">
          <color rgb="FF808080"/>
        </left>
        <top style="thin">
          <color rgb="FF808080"/>
        </top>
      </border>
    </dxf>
    <dxf>
      <font>
        <strike val="0"/>
        <outline val="0"/>
        <shadow val="0"/>
        <u val="none"/>
        <vertAlign val="baseline"/>
        <name val="Arial"/>
        <family val="2"/>
        <scheme val="none"/>
      </font>
    </dxf>
    <dxf>
      <border outline="0">
        <bottom style="thin">
          <color rgb="FF808080"/>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bottom" textRotation="0" wrapText="1" indent="0" justifyLastLine="0" shrinkToFit="0" readingOrder="0"/>
      <border diagonalUp="0" diagonalDown="0" outline="0">
        <left style="thin">
          <color theme="0" tint="-0.499984740745262"/>
        </left>
        <right style="thin">
          <color theme="0" tint="-0.499984740745262"/>
        </right>
        <top/>
        <bottom/>
      </border>
    </dxf>
    <dxf>
      <font>
        <strike val="0"/>
        <outline val="0"/>
        <shadow val="0"/>
        <u val="none"/>
        <vertAlign val="baseline"/>
        <sz val="11"/>
        <color auto="1"/>
        <name val="Arial"/>
        <family val="2"/>
        <scheme val="none"/>
      </font>
      <numFmt numFmtId="1" formatCode="0"/>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1" formatCode="0"/>
      <fill>
        <patternFill patternType="solid">
          <fgColor indexed="64"/>
          <bgColor theme="7" tint="0.79998168889431442"/>
        </patternFill>
      </fill>
      <border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1" formatCode="0"/>
      <fill>
        <patternFill patternType="solid">
          <fgColor indexed="64"/>
          <bgColor theme="7" tint="0.79998168889431442"/>
        </patternFill>
      </fill>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0" formatCode="General"/>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border diagonalUp="0" diagonalDown="0" outline="0">
        <left style="thin">
          <color rgb="FF000000"/>
        </left>
        <right style="thin">
          <color rgb="FF000000"/>
        </right>
        <top style="thin">
          <color rgb="FF000000"/>
        </top>
        <bottom style="thin">
          <color rgb="FF000000"/>
        </bottom>
      </border>
    </dxf>
    <dxf>
      <font>
        <strike val="0"/>
        <outline val="0"/>
        <shadow val="0"/>
        <u val="none"/>
        <vertAlign val="baseline"/>
        <sz val="11"/>
        <color auto="1"/>
        <name val="Arial"/>
        <family val="2"/>
        <scheme val="none"/>
      </font>
      <numFmt numFmtId="1" formatCode="0"/>
      <fill>
        <patternFill patternType="solid">
          <fgColor indexed="64"/>
          <bgColor theme="0"/>
        </patternFill>
      </fill>
      <border outline="0">
        <left style="thin">
          <color rgb="FF000000"/>
        </left>
        <right style="thin">
          <color rgb="FF000000"/>
        </right>
        <top style="thin">
          <color rgb="FF000000"/>
        </top>
        <bottom style="thin">
          <color rgb="FF000000"/>
        </bottom>
      </border>
    </dxf>
    <dxf>
      <border outline="0">
        <left style="thin">
          <color theme="0" tint="-0.499984740745262"/>
        </left>
        <top style="thin">
          <color theme="0" tint="-0.499984740745262"/>
        </top>
      </border>
    </dxf>
    <dxf>
      <font>
        <strike val="0"/>
        <outline val="0"/>
        <shadow val="0"/>
        <u val="none"/>
        <vertAlign val="baseline"/>
        <name val="Arial"/>
        <family val="2"/>
        <scheme val="none"/>
      </font>
    </dxf>
    <dxf>
      <border outline="0">
        <bottom style="thin">
          <color theme="0" tint="-0.499984740745262"/>
        </bottom>
      </border>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auto="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rgb="FF808080"/>
        </top>
        <bottom style="thin">
          <color rgb="FF808080"/>
        </bottom>
      </border>
    </dxf>
    <dxf>
      <font>
        <strike val="0"/>
        <outline val="0"/>
        <shadow val="0"/>
        <u val="none"/>
        <vertAlign val="baseline"/>
        <name val="Arial"/>
        <family val="2"/>
        <scheme val="none"/>
      </font>
    </dxf>
    <dxf>
      <border outline="0">
        <bottom style="thin">
          <color rgb="FF808080"/>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theme="5"/>
        <name val="Arial"/>
        <family val="2"/>
        <scheme val="none"/>
      </font>
      <alignment horizontal="general" vertical="center" textRotation="0" wrapText="1" indent="0" justifyLastLine="0" shrinkToFit="0" readingOrder="0"/>
      <border outline="0">
        <left style="thin">
          <color theme="0" tint="-0.499984740745262"/>
        </left>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theme="5"/>
        <name val="Arial"/>
        <family val="2"/>
        <scheme val="none"/>
      </font>
      <alignment horizontal="general" vertical="center" textRotation="0" wrapText="1" indent="0" justifyLastLine="0" shrinkToFit="0" readingOrder="0"/>
      <border outline="0">
        <left style="thin">
          <color theme="0" tint="-0.499984740745262"/>
        </left>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border outline="0">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
        <color theme="5"/>
        <name val="Arial"/>
        <family val="2"/>
        <scheme val="none"/>
      </font>
      <alignment horizontal="general" vertical="center" textRotation="0" wrapText="1" indent="0" justifyLastLine="0" shrinkToFit="0" readingOrder="0"/>
      <border outline="0">
        <left style="thin">
          <color indexed="64"/>
        </left>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bottom/>
      </border>
    </dxf>
    <dxf>
      <font>
        <strike val="0"/>
        <outline val="0"/>
        <shadow val="0"/>
        <u val="none"/>
        <vertAlign val="baseline"/>
        <sz val="11"/>
        <color theme="5"/>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5"/>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5"/>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5"/>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5"/>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numFmt numFmtId="14" formatCode="0.00%"/>
      <fill>
        <patternFill patternType="solid">
          <fgColor indexed="64"/>
          <bgColor theme="7"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style="thin">
          <color indexed="64"/>
        </left>
        <right style="thin">
          <color indexed="64"/>
        </right>
        <top style="thin">
          <color indexed="64"/>
        </top>
        <bottom style="thin">
          <color indexed="64"/>
        </bottom>
      </border>
    </dxf>
    <dxf>
      <border outline="0">
        <top style="thin">
          <color rgb="FF808080"/>
        </top>
      </border>
    </dxf>
    <dxf>
      <border outline="0">
        <left style="thin">
          <color rgb="FF808080"/>
        </left>
        <right style="thin">
          <color rgb="FF808080"/>
        </right>
        <top style="thin">
          <color rgb="FF808080"/>
        </top>
        <bottom style="thin">
          <color rgb="FF808080"/>
        </bottom>
      </border>
    </dxf>
    <dxf>
      <font>
        <strike val="0"/>
        <outline val="0"/>
        <shadow val="0"/>
        <u val="none"/>
        <vertAlign val="baseline"/>
        <sz val="11"/>
        <color theme="5"/>
        <name val="Arial"/>
        <family val="2"/>
        <scheme val="none"/>
      </font>
    </dxf>
    <dxf>
      <border outline="0">
        <bottom style="thin">
          <color rgb="FF808080"/>
        </bottom>
      </border>
    </dxf>
    <dxf>
      <font>
        <strike val="0"/>
        <outline val="0"/>
        <shadow val="0"/>
        <u val="none"/>
        <vertAlign val="baseline"/>
        <name val="Arial"/>
        <family val="2"/>
        <scheme val="none"/>
      </font>
      <fill>
        <patternFill patternType="solid">
          <fgColor indexed="64"/>
          <bgColor theme="4"/>
        </patternFill>
      </fill>
      <alignment horizontal="left" vertical="center" textRotation="0" wrapText="1" indent="0" justifyLastLine="0" shrinkToFit="0" readingOrder="0"/>
    </dxf>
    <dxf>
      <font>
        <b val="0"/>
        <i val="0"/>
        <strike val="0"/>
        <condense val="0"/>
        <extend val="0"/>
        <outline val="0"/>
        <shadow val="0"/>
        <u val="none"/>
        <vertAlign val="baseline"/>
        <sz val="11"/>
        <color theme="5"/>
        <name val="Arial"/>
        <family val="2"/>
        <scheme val="none"/>
      </font>
      <numFmt numFmtId="14" formatCode="0.00%"/>
      <fill>
        <patternFill patternType="solid">
          <fgColor indexed="64"/>
          <bgColor theme="7" tint="0.79998168889431442"/>
        </patternFill>
      </fill>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5"/>
        <name val="Arial"/>
        <family val="2"/>
        <scheme val="none"/>
      </font>
      <fill>
        <patternFill patternType="solid">
          <fgColor indexed="64"/>
          <bgColor theme="7" tint="0.79998168889431442"/>
        </patternFill>
      </fill>
      <border diagonalUp="0" diagonalDown="0" outline="0">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sz val="11"/>
        <color theme="5"/>
        <name val="Arial"/>
        <family val="2"/>
        <scheme val="none"/>
      </font>
    </dxf>
    <dxf>
      <border outline="0">
        <bottom style="thin">
          <color theme="0" tint="-0.499984740745262"/>
        </bottom>
      </border>
    </dxf>
    <dxf>
      <font>
        <strike val="0"/>
        <outline val="0"/>
        <shadow val="0"/>
        <u val="none"/>
        <vertAlign val="baseline"/>
        <name val="Arial"/>
        <family val="2"/>
        <scheme val="none"/>
      </font>
      <fill>
        <patternFill patternType="solid">
          <fgColor indexed="64"/>
          <bgColor theme="4"/>
        </patternFill>
      </fill>
    </dxf>
    <dxf>
      <font>
        <b val="0"/>
        <i val="0"/>
        <strike val="0"/>
        <condense val="0"/>
        <extend val="0"/>
        <outline val="0"/>
        <shadow val="0"/>
        <u val="none"/>
        <vertAlign val="baseline"/>
        <sz val="11"/>
        <color auto="1"/>
        <name val="Arial"/>
        <family val="2"/>
        <scheme val="none"/>
      </font>
      <numFmt numFmtId="14" formatCode="0.00%"/>
      <fill>
        <patternFill patternType="solid">
          <fgColor indexed="64"/>
          <bgColor theme="7" tint="0.79998168889431442"/>
        </patternFill>
      </fill>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auto="1"/>
        <name val="Arial"/>
        <family val="2"/>
        <scheme val="none"/>
      </font>
      <fill>
        <patternFill patternType="solid">
          <fgColor indexed="64"/>
          <bgColor theme="7" tint="0.79998168889431442"/>
        </patternFill>
      </fill>
      <border diagonalUp="0" diagonalDown="0" outline="0">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name val="Arial"/>
        <family val="2"/>
        <scheme val="none"/>
      </font>
    </dxf>
    <dxf>
      <border outline="0">
        <bottom style="thin">
          <color theme="0" tint="-0.499984740745262"/>
        </bottom>
      </border>
    </dxf>
    <dxf>
      <font>
        <strike val="0"/>
        <outline val="0"/>
        <shadow val="0"/>
        <u val="none"/>
        <vertAlign val="baseline"/>
        <name val="Arial"/>
        <family val="2"/>
        <scheme val="none"/>
      </font>
      <fill>
        <patternFill patternType="solid">
          <fgColor indexed="64"/>
          <bgColor theme="4"/>
        </patternFill>
      </fill>
    </dxf>
    <dxf>
      <font>
        <b val="0"/>
        <i val="0"/>
        <strike val="0"/>
        <condense val="0"/>
        <extend val="0"/>
        <outline val="0"/>
        <shadow val="0"/>
        <u val="none"/>
        <vertAlign val="baseline"/>
        <sz val="11"/>
        <color theme="5"/>
        <name val="Arial"/>
        <family val="2"/>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5"/>
        <name val="Arial"/>
        <family val="2"/>
        <scheme val="none"/>
      </font>
      <numFmt numFmtId="1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5"/>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5"/>
        <name val="Arial"/>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family val="2"/>
        <scheme val="none"/>
      </font>
    </dxf>
    <dxf>
      <border outline="0">
        <bottom style="thin">
          <color indexed="64"/>
        </bottom>
      </border>
    </dxf>
    <dxf>
      <font>
        <b val="0"/>
        <i val="0"/>
        <strike val="0"/>
        <condense val="0"/>
        <extend val="0"/>
        <outline val="0"/>
        <shadow val="0"/>
        <u val="none"/>
        <vertAlign val="baseline"/>
        <sz val="11"/>
        <color theme="0"/>
        <name val="Arial"/>
        <family val="2"/>
        <scheme val="none"/>
      </font>
      <fill>
        <patternFill patternType="solid">
          <fgColor indexed="64"/>
          <bgColor theme="4"/>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theme="2"/>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dxf>
    <dxf>
      <border>
        <bottom style="thin">
          <color indexed="64"/>
        </bottom>
      </border>
    </dxf>
    <dxf>
      <font>
        <b/>
        <i val="0"/>
        <strike val="0"/>
        <condense val="0"/>
        <extend val="0"/>
        <outline val="0"/>
        <shadow val="0"/>
        <u val="none"/>
        <vertAlign val="baseline"/>
        <sz val="11"/>
        <color rgb="FFFFFFFF"/>
        <name val="Arial"/>
        <family val="2"/>
        <scheme val="none"/>
      </font>
      <fill>
        <patternFill patternType="solid">
          <fgColor rgb="FFB24669"/>
          <bgColor theme="4"/>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border diagonalUp="0" diagonalDown="0" outline="0">
        <left/>
        <right style="thin">
          <color theme="0" tint="-0.499984740745262"/>
        </right>
        <top style="thin">
          <color theme="0" tint="-0.499984740745262"/>
        </top>
        <bottom style="thin">
          <color theme="0" tint="-0.499984740745262"/>
        </bottom>
      </border>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strike val="0"/>
        <outline val="0"/>
        <shadow val="0"/>
        <u val="none"/>
        <vertAlign val="baseline"/>
        <sz val="11"/>
        <name val="Arial"/>
        <family val="2"/>
        <scheme val="none"/>
      </font>
    </dxf>
    <dxf>
      <border outline="0">
        <bottom style="thin">
          <color indexed="64"/>
        </bottom>
      </border>
    </dxf>
    <dxf>
      <font>
        <b/>
        <i val="0"/>
        <strike val="0"/>
        <condense val="0"/>
        <extend val="0"/>
        <outline val="0"/>
        <shadow val="0"/>
        <u val="none"/>
        <vertAlign val="baseline"/>
        <sz val="11"/>
        <color rgb="FFFFFFFF"/>
        <name val="Arial"/>
        <family val="2"/>
        <scheme val="none"/>
      </font>
      <fill>
        <patternFill patternType="solid">
          <fgColor rgb="FFB24669"/>
          <bgColor theme="4"/>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3BBEB"/>
      <color rgb="FFF3EBF9"/>
      <color rgb="FFCCCCFF"/>
      <color rgb="FFFF9999"/>
      <color rgb="FFFFC000"/>
      <color rgb="FF187C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80760</xdr:colOff>
      <xdr:row>4</xdr:row>
      <xdr:rowOff>57151</xdr:rowOff>
    </xdr:from>
    <xdr:to>
      <xdr:col>6</xdr:col>
      <xdr:colOff>125614</xdr:colOff>
      <xdr:row>15</xdr:row>
      <xdr:rowOff>111678</xdr:rowOff>
    </xdr:to>
    <xdr:pic>
      <xdr:nvPicPr>
        <xdr:cNvPr id="4" name="Image 3">
          <a:extLst>
            <a:ext uri="{FF2B5EF4-FFF2-40B4-BE49-F238E27FC236}">
              <a16:creationId xmlns:a16="http://schemas.microsoft.com/office/drawing/2014/main" id="{C3E5AD77-64E9-9ECD-2EF4-26FA42AA0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0760" y="900794"/>
          <a:ext cx="5989815" cy="3528884"/>
        </a:xfrm>
        <a:prstGeom prst="rect">
          <a:avLst/>
        </a:prstGeom>
        <a:ln>
          <a:solidFill>
            <a:schemeClr val="tx2"/>
          </a:solidFill>
        </a:ln>
      </xdr:spPr>
    </xdr:pic>
    <xdr:clientData/>
  </xdr:twoCellAnchor>
  <xdr:twoCellAnchor editAs="oneCell">
    <xdr:from>
      <xdr:col>0</xdr:col>
      <xdr:colOff>47984</xdr:colOff>
      <xdr:row>17</xdr:row>
      <xdr:rowOff>107543</xdr:rowOff>
    </xdr:from>
    <xdr:to>
      <xdr:col>6</xdr:col>
      <xdr:colOff>152759</xdr:colOff>
      <xdr:row>36</xdr:row>
      <xdr:rowOff>21767</xdr:rowOff>
    </xdr:to>
    <xdr:pic>
      <xdr:nvPicPr>
        <xdr:cNvPr id="5" name="Image 4">
          <a:extLst>
            <a:ext uri="{FF2B5EF4-FFF2-40B4-BE49-F238E27FC236}">
              <a16:creationId xmlns:a16="http://schemas.microsoft.com/office/drawing/2014/main" id="{9370ADEB-DE71-6C7F-5C78-5E5623F450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47984" y="4806543"/>
          <a:ext cx="6046561" cy="3361367"/>
        </a:xfrm>
        <a:prstGeom prst="rect">
          <a:avLst/>
        </a:prstGeom>
        <a:ln>
          <a:solidFill>
            <a:schemeClr val="tx2"/>
          </a:solidFill>
        </a:ln>
      </xdr:spPr>
    </xdr:pic>
    <xdr:clientData/>
  </xdr:twoCellAnchor>
  <xdr:twoCellAnchor>
    <xdr:from>
      <xdr:col>6</xdr:col>
      <xdr:colOff>1589658</xdr:colOff>
      <xdr:row>1</xdr:row>
      <xdr:rowOff>26839</xdr:rowOff>
    </xdr:from>
    <xdr:to>
      <xdr:col>10</xdr:col>
      <xdr:colOff>209850</xdr:colOff>
      <xdr:row>9</xdr:row>
      <xdr:rowOff>62901</xdr:rowOff>
    </xdr:to>
    <xdr:sp macro="" textlink="">
      <xdr:nvSpPr>
        <xdr:cNvPr id="6" name="Rectangle 5">
          <a:extLst>
            <a:ext uri="{FF2B5EF4-FFF2-40B4-BE49-F238E27FC236}">
              <a16:creationId xmlns:a16="http://schemas.microsoft.com/office/drawing/2014/main" id="{1D60E5C2-58A8-6EB6-35E8-253AEB070549}"/>
            </a:ext>
          </a:extLst>
        </xdr:cNvPr>
        <xdr:cNvSpPr/>
      </xdr:nvSpPr>
      <xdr:spPr>
        <a:xfrm>
          <a:off x="7547276" y="323372"/>
          <a:ext cx="2879484" cy="1473798"/>
        </a:xfrm>
        <a:prstGeom prst="rect">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white"/>
              </a:solidFill>
              <a:effectLst/>
              <a:uLnTx/>
              <a:uFillTx/>
              <a:latin typeface="+mn-lt"/>
              <a:ea typeface="+mn-ea"/>
              <a:cs typeface="+mn-cs"/>
            </a:rPr>
            <a:t>Licence Creative Common CC BY-ND</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prstClr val="white"/>
              </a:solidFill>
              <a:effectLst/>
              <a:uLnTx/>
              <a:uFillTx/>
              <a:latin typeface="+mn-lt"/>
              <a:ea typeface="+mn-ea"/>
              <a:cs typeface="+mn-cs"/>
            </a:rPr>
            <a:t>Basée sur la méthodologie V1 créée et mise à disposition par Wavestone, la méthodologie Cyber Sustainability v2 a été produite par le groupe de travail Cyber Campus dirigé par Wavestone en coopération avec Advenus, Capgemini, Qorum Secur'Num, Sopra Steria Groupe et avec le soutien de l'ADEME. </a:t>
          </a:r>
          <a:endParaRPr kumimoji="0" lang="fr-FR" sz="1100" b="0" i="0" u="none" strike="noStrike" kern="1200" cap="none" spc="0" normalizeH="0" baseline="0" noProof="0">
            <a:ln>
              <a:noFill/>
            </a:ln>
            <a:solidFill>
              <a:prstClr val="white"/>
            </a:solidFill>
            <a:effectLst/>
            <a:uLnTx/>
            <a:uFillTx/>
            <a:latin typeface="+mn-lt"/>
            <a:ea typeface="+mn-ea"/>
            <a:cs typeface="+mn-cs"/>
          </a:endParaRPr>
        </a:p>
      </xdr:txBody>
    </xdr:sp>
    <xdr:clientData/>
  </xdr:twoCellAnchor>
  <xdr:twoCellAnchor editAs="oneCell">
    <xdr:from>
      <xdr:col>0</xdr:col>
      <xdr:colOff>0</xdr:colOff>
      <xdr:row>53</xdr:row>
      <xdr:rowOff>63857</xdr:rowOff>
    </xdr:from>
    <xdr:to>
      <xdr:col>8</xdr:col>
      <xdr:colOff>456101</xdr:colOff>
      <xdr:row>81</xdr:row>
      <xdr:rowOff>105682</xdr:rowOff>
    </xdr:to>
    <xdr:pic>
      <xdr:nvPicPr>
        <xdr:cNvPr id="2" name="Image 1">
          <a:extLst>
            <a:ext uri="{FF2B5EF4-FFF2-40B4-BE49-F238E27FC236}">
              <a16:creationId xmlns:a16="http://schemas.microsoft.com/office/drawing/2014/main" id="{B6A7CF1D-1DCB-A7BC-AB97-851F4440D55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0" y="11072036"/>
          <a:ext cx="8987780" cy="4998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11</xdr:row>
      <xdr:rowOff>11546</xdr:rowOff>
    </xdr:from>
    <xdr:to>
      <xdr:col>1</xdr:col>
      <xdr:colOff>11546</xdr:colOff>
      <xdr:row>20</xdr:row>
      <xdr:rowOff>33972</xdr:rowOff>
    </xdr:to>
    <xdr:sp macro="" textlink="">
      <xdr:nvSpPr>
        <xdr:cNvPr id="2" name="ZoneTexte 1">
          <a:extLst>
            <a:ext uri="{FF2B5EF4-FFF2-40B4-BE49-F238E27FC236}">
              <a16:creationId xmlns:a16="http://schemas.microsoft.com/office/drawing/2014/main" id="{CFD7BD76-68E2-4986-9544-ED9261955AC2}"/>
            </a:ext>
          </a:extLst>
        </xdr:cNvPr>
        <xdr:cNvSpPr txBox="1"/>
      </xdr:nvSpPr>
      <xdr:spPr>
        <a:xfrm>
          <a:off x="0" y="3373311"/>
          <a:ext cx="4114144" cy="1821592"/>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Pour chaque service : Si vous avez fourni des ETP, ne fournissez pas les coûts correspondants afin d'éviter un double comptage.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Le nombre d'ETP est préférable pour garantir un calcul plus précis.</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Vous pouvez également ajouter plusieurs lignes pour un même identifiant de service si cela est plus facile (ex : plusieurs factures pour un même service).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1"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27</xdr:row>
      <xdr:rowOff>13855</xdr:rowOff>
    </xdr:from>
    <xdr:to>
      <xdr:col>1</xdr:col>
      <xdr:colOff>11546</xdr:colOff>
      <xdr:row>31</xdr:row>
      <xdr:rowOff>143186</xdr:rowOff>
    </xdr:to>
    <xdr:sp macro="" textlink="">
      <xdr:nvSpPr>
        <xdr:cNvPr id="4" name="ZoneTexte 3">
          <a:extLst>
            <a:ext uri="{FF2B5EF4-FFF2-40B4-BE49-F238E27FC236}">
              <a16:creationId xmlns:a16="http://schemas.microsoft.com/office/drawing/2014/main" id="{E2A4E27D-6001-422A-AD11-D00BEBDB2EEB}"/>
            </a:ext>
          </a:extLst>
        </xdr:cNvPr>
        <xdr:cNvSpPr txBox="1"/>
      </xdr:nvSpPr>
      <xdr:spPr>
        <a:xfrm>
          <a:off x="0" y="6619100"/>
          <a:ext cx="4114144" cy="1044478"/>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Vous pouvez également ajouter plusieurs lignes pour un même identifiant de service si cela est plus facile (ex : plusieurs factures pour un même service).</a:t>
          </a: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11</xdr:row>
      <xdr:rowOff>179716</xdr:rowOff>
    </xdr:from>
    <xdr:to>
      <xdr:col>1</xdr:col>
      <xdr:colOff>9718</xdr:colOff>
      <xdr:row>19</xdr:row>
      <xdr:rowOff>0</xdr:rowOff>
    </xdr:to>
    <xdr:sp macro="" textlink="">
      <xdr:nvSpPr>
        <xdr:cNvPr id="2" name="ZoneTexte 1">
          <a:extLst>
            <a:ext uri="{FF2B5EF4-FFF2-40B4-BE49-F238E27FC236}">
              <a16:creationId xmlns:a16="http://schemas.microsoft.com/office/drawing/2014/main" id="{0D13251F-C9F6-48DE-8B03-1111A48EC5E2}"/>
            </a:ext>
          </a:extLst>
        </xdr:cNvPr>
        <xdr:cNvSpPr txBox="1"/>
      </xdr:nvSpPr>
      <xdr:spPr>
        <a:xfrm>
          <a:off x="0" y="3600940"/>
          <a:ext cx="3489259" cy="129763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Indiquer la somme du nombre de km parcourus par chaque employé.</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Par exemple, si 2 employés ont parcouru 10 000 km dans le même avion, vous devez indiquer 20 000 km.</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26</xdr:row>
      <xdr:rowOff>222249</xdr:rowOff>
    </xdr:from>
    <xdr:to>
      <xdr:col>0</xdr:col>
      <xdr:colOff>4692650</xdr:colOff>
      <xdr:row>39</xdr:row>
      <xdr:rowOff>9203</xdr:rowOff>
    </xdr:to>
    <xdr:sp macro="" textlink="">
      <xdr:nvSpPr>
        <xdr:cNvPr id="2" name="ZoneTexte 1">
          <a:extLst>
            <a:ext uri="{FF2B5EF4-FFF2-40B4-BE49-F238E27FC236}">
              <a16:creationId xmlns:a16="http://schemas.microsoft.com/office/drawing/2014/main" id="{5A5144F0-5D70-4DE3-81AF-458A6AEE7E56}"/>
            </a:ext>
          </a:extLst>
        </xdr:cNvPr>
        <xdr:cNvSpPr txBox="1"/>
      </xdr:nvSpPr>
      <xdr:spPr>
        <a:xfrm>
          <a:off x="0" y="7971090"/>
          <a:ext cx="4692650" cy="236376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Serveurs pour l'ensemble de l'entreprise à l'exception de l'usage cybernétique. </a:t>
          </a:r>
          <a:endParaRPr kumimoji="0" lang="en-GB" sz="1100" b="0"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La quantité de CPU et de RAM est la même pour tous les serveurs.</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Ex : Si j'ai 8 serveurs avec chacun 2 CPUs et 256GB de RAM, je remplis la ligne avec ce qui suit :</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Serveurs physiques (unité) = 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CPU physique (unité) = 16 (2x8)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RAM (GB) = 2048 (256x8)</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Le PUE, la durée de vie et la localisation sont automatiquement complétés si l'ID du centre de données existe dans la feuille "Cartographie du DC".</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11</xdr:row>
      <xdr:rowOff>19438</xdr:rowOff>
    </xdr:from>
    <xdr:to>
      <xdr:col>0</xdr:col>
      <xdr:colOff>2818622</xdr:colOff>
      <xdr:row>17</xdr:row>
      <xdr:rowOff>126352</xdr:rowOff>
    </xdr:to>
    <xdr:sp macro="" textlink="">
      <xdr:nvSpPr>
        <xdr:cNvPr id="5" name="ZoneTexte 2">
          <a:extLst>
            <a:ext uri="{FF2B5EF4-FFF2-40B4-BE49-F238E27FC236}">
              <a16:creationId xmlns:a16="http://schemas.microsoft.com/office/drawing/2014/main" id="{D0102F8B-B7C9-4FC6-987D-AD2F26DAEB66}"/>
            </a:ext>
          </a:extLst>
        </xdr:cNvPr>
        <xdr:cNvSpPr txBox="1"/>
      </xdr:nvSpPr>
      <xdr:spPr>
        <a:xfrm>
          <a:off x="0" y="3392066"/>
          <a:ext cx="2818622" cy="1380153"/>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sz="1100" b="1">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Facultatif </a:t>
          </a:r>
          <a:r>
            <a:rPr lang="fr-FR" sz="1100" b="0" baseline="0">
              <a:solidFill>
                <a:sysClr val="windowText" lastClr="000000"/>
              </a:solidFill>
              <a:effectLst/>
              <a:latin typeface="Arial" panose="020B0604020202020204" pitchFamily="34" charset="0"/>
              <a:ea typeface="+mn-ea"/>
              <a:cs typeface="Arial" panose="020B0604020202020204" pitchFamily="34" charset="0"/>
            </a:rPr>
            <a:t>: à remplir si vous voulez faire un rapport sur un référentiel interne.</a:t>
          </a:r>
          <a:endParaRPr lang="en-US" sz="1100" b="0">
            <a:solidFill>
              <a:sysClr val="windowText" lastClr="000000"/>
            </a:solidFill>
            <a:effectLst/>
            <a:latin typeface="Arial" panose="020B0604020202020204" pitchFamily="34" charset="0"/>
            <a:cs typeface="Arial" panose="020B0604020202020204" pitchFamily="34" charset="0"/>
          </a:endParaRPr>
        </a:p>
        <a:p>
          <a:r>
            <a:rPr lang="fr-FR" sz="1100" b="0" baseline="0">
              <a:solidFill>
                <a:sysClr val="windowText" lastClr="000000"/>
              </a:solidFill>
              <a:effectLst/>
              <a:latin typeface="Arial" panose="020B0604020202020204" pitchFamily="34" charset="0"/>
              <a:ea typeface="+mn-ea"/>
              <a:cs typeface="Arial" panose="020B0604020202020204" pitchFamily="34" charset="0"/>
            </a:rPr>
            <a:t>Ne modifiez pas les "contrôles NIST", ils sont déjà cartographiés.</a:t>
          </a:r>
          <a:endParaRPr lang="en-US" sz="1100" b="0">
            <a:solidFill>
              <a:sysClr val="windowText" lastClr="000000"/>
            </a:solidFill>
            <a:effectLst/>
            <a:latin typeface="Arial" panose="020B060402020202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11</xdr:row>
      <xdr:rowOff>154456</xdr:rowOff>
    </xdr:from>
    <xdr:to>
      <xdr:col>0</xdr:col>
      <xdr:colOff>6203083</xdr:colOff>
      <xdr:row>16</xdr:row>
      <xdr:rowOff>40822</xdr:rowOff>
    </xdr:to>
    <xdr:sp macro="" textlink="">
      <xdr:nvSpPr>
        <xdr:cNvPr id="2" name="ZoneTexte 2">
          <a:extLst>
            <a:ext uri="{FF2B5EF4-FFF2-40B4-BE49-F238E27FC236}">
              <a16:creationId xmlns:a16="http://schemas.microsoft.com/office/drawing/2014/main" id="{26F0308E-B1AA-4BD1-A809-D4D374604A6F}"/>
            </a:ext>
          </a:extLst>
        </xdr:cNvPr>
        <xdr:cNvSpPr txBox="1"/>
      </xdr:nvSpPr>
      <xdr:spPr>
        <a:xfrm>
          <a:off x="0" y="2916706"/>
          <a:ext cx="6203083" cy="77083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ysClr val="windowText" lastClr="000000"/>
              </a:solidFill>
              <a:effectLst/>
              <a:latin typeface="Arial" panose="020B0604020202020204" pitchFamily="34" charset="0"/>
              <a:ea typeface="+mn-ea"/>
              <a:cs typeface="Arial" panose="020B0604020202020204" pitchFamily="34" charset="0"/>
            </a:rPr>
            <a:t>Notice de remplissage</a:t>
          </a:r>
          <a:endParaRPr lang="en-US" sz="1100" b="1">
            <a:solidFill>
              <a:sysClr val="windowText" lastClr="000000"/>
            </a:solidFill>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Facultatif</a:t>
          </a:r>
          <a:r>
            <a:rPr lang="fr-FR" sz="1100" b="0" baseline="0">
              <a:solidFill>
                <a:sysClr val="windowText" lastClr="000000"/>
              </a:solidFill>
              <a:effectLst/>
              <a:latin typeface="Arial" panose="020B0604020202020204" pitchFamily="34" charset="0"/>
              <a:ea typeface="+mn-ea"/>
              <a:cs typeface="Arial" panose="020B0604020202020204" pitchFamily="34" charset="0"/>
            </a:rPr>
            <a:t>: à remplir si vous voulez faire un rapport sur un référentiel interne.</a:t>
          </a:r>
          <a:endParaRPr lang="en-US" sz="1100" b="0">
            <a:solidFill>
              <a:sysClr val="windowText" lastClr="000000"/>
            </a:solidFill>
            <a:effectLst/>
            <a:latin typeface="Arial" panose="020B0604020202020204" pitchFamily="34" charset="0"/>
            <a:cs typeface="Arial" panose="020B0604020202020204" pitchFamily="34" charset="0"/>
          </a:endParaRPr>
        </a:p>
        <a:p>
          <a:r>
            <a:rPr lang="fr-FR" sz="1100" b="0" baseline="0">
              <a:solidFill>
                <a:sysClr val="windowText" lastClr="000000"/>
              </a:solidFill>
              <a:effectLst/>
              <a:latin typeface="Arial" panose="020B0604020202020204" pitchFamily="34" charset="0"/>
              <a:ea typeface="+mn-ea"/>
              <a:cs typeface="Arial" panose="020B0604020202020204" pitchFamily="34" charset="0"/>
            </a:rPr>
            <a:t>Ne modifiez pas les "contrôles NIST", ils sont déjà cartographiés.</a:t>
          </a:r>
          <a:endParaRPr lang="en-US" sz="1100" b="0">
            <a:solidFill>
              <a:sysClr val="windowText" lastClr="000000"/>
            </a:solidFill>
            <a:effectLst/>
            <a:latin typeface="Arial" panose="020B0604020202020204" pitchFamily="34" charset="0"/>
            <a:cs typeface="Arial" panose="020B060402020202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29</xdr:row>
      <xdr:rowOff>15876</xdr:rowOff>
    </xdr:from>
    <xdr:to>
      <xdr:col>1</xdr:col>
      <xdr:colOff>0</xdr:colOff>
      <xdr:row>40</xdr:row>
      <xdr:rowOff>143527</xdr:rowOff>
    </xdr:to>
    <xdr:sp macro="" textlink="">
      <xdr:nvSpPr>
        <xdr:cNvPr id="5" name="ZoneTexte 1">
          <a:extLst>
            <a:ext uri="{FF2B5EF4-FFF2-40B4-BE49-F238E27FC236}">
              <a16:creationId xmlns:a16="http://schemas.microsoft.com/office/drawing/2014/main" id="{17D82201-C007-4B77-AA72-560B874EC730}"/>
            </a:ext>
          </a:extLst>
        </xdr:cNvPr>
        <xdr:cNvSpPr txBox="1"/>
      </xdr:nvSpPr>
      <xdr:spPr>
        <a:xfrm>
          <a:off x="0" y="6826903"/>
          <a:ext cx="5806336" cy="213703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fr-FR" sz="1200" b="1">
              <a:solidFill>
                <a:schemeClr val="dk1"/>
              </a:solidFill>
              <a:effectLst/>
              <a:latin typeface="Arial" panose="020B0604020202020204" pitchFamily="34" charset="0"/>
              <a:ea typeface="+mn-ea"/>
              <a:cs typeface="Arial" panose="020B0604020202020204" pitchFamily="34" charset="0"/>
            </a:rPr>
            <a:t>Notice de remplissage</a:t>
          </a:r>
          <a:endParaRPr lang="en-US" sz="1200" b="1">
            <a:solidFill>
              <a:schemeClr val="dk1"/>
            </a:solidFill>
            <a:effectLst/>
            <a:latin typeface="Arial" panose="020B0604020202020204" pitchFamily="34" charset="0"/>
            <a:ea typeface="+mn-ea"/>
            <a:cs typeface="Arial" panose="020B0604020202020204" pitchFamily="34" charset="0"/>
          </a:endParaRPr>
        </a:p>
        <a:p>
          <a:pPr marL="0" indent="0"/>
          <a:r>
            <a:rPr lang="fr-FR" sz="1200" b="0">
              <a:solidFill>
                <a:sysClr val="windowText" lastClr="000000"/>
              </a:solidFill>
              <a:effectLst/>
              <a:latin typeface="Arial" panose="020B0604020202020204" pitchFamily="34" charset="0"/>
              <a:ea typeface="+mn-ea"/>
              <a:cs typeface="Arial" panose="020B0604020202020204" pitchFamily="34" charset="0"/>
            </a:rPr>
            <a:t>Nous recommandons de rechercher chaque solution pour chaque contrôle NIST.</a:t>
          </a:r>
          <a:endParaRPr lang="en-US" sz="1200" b="0">
            <a:solidFill>
              <a:sysClr val="windowText" lastClr="000000"/>
            </a:solidFill>
            <a:effectLst/>
            <a:latin typeface="Arial" panose="020B0604020202020204" pitchFamily="34" charset="0"/>
            <a:ea typeface="+mn-ea"/>
            <a:cs typeface="Arial" panose="020B0604020202020204" pitchFamily="34" charset="0"/>
          </a:endParaRPr>
        </a:p>
        <a:p>
          <a:pPr marL="0" indent="0" eaLnBrk="1" fontAlgn="auto" latinLnBrk="0" hangingPunct="1"/>
          <a:r>
            <a:rPr lang="fr-FR" sz="1200" b="0">
              <a:solidFill>
                <a:sysClr val="windowText" lastClr="000000"/>
              </a:solidFill>
              <a:effectLst/>
              <a:latin typeface="Arial" panose="020B0604020202020204" pitchFamily="34" charset="0"/>
              <a:ea typeface="+mn-ea"/>
              <a:cs typeface="Arial" panose="020B0604020202020204" pitchFamily="34" charset="0"/>
            </a:rPr>
            <a:t>Si un contrôle NIST est lié à plusieurs solutions, créez une ligne dans la feuille.</a:t>
          </a:r>
          <a:br>
            <a:rPr lang="fr-FR" sz="1200" b="0">
              <a:solidFill>
                <a:sysClr val="windowText" lastClr="000000"/>
              </a:solidFill>
              <a:effectLst/>
              <a:latin typeface="Arial" panose="020B0604020202020204" pitchFamily="34" charset="0"/>
              <a:ea typeface="+mn-ea"/>
              <a:cs typeface="Arial" panose="020B0604020202020204" pitchFamily="34" charset="0"/>
            </a:rPr>
          </a:br>
          <a:r>
            <a:rPr lang="fr-FR" sz="1200" b="0">
              <a:solidFill>
                <a:sysClr val="windowText" lastClr="000000"/>
              </a:solidFill>
              <a:effectLst/>
              <a:latin typeface="Arial" panose="020B0604020202020204" pitchFamily="34" charset="0"/>
              <a:ea typeface="+mn-ea"/>
              <a:cs typeface="Arial" panose="020B0604020202020204" pitchFamily="34" charset="0"/>
            </a:rPr>
            <a:t>Référentiel interne : A remplir uniquement si vous souhaitez faire un rapport sur un référentiel interne.</a:t>
          </a:r>
          <a:endParaRPr lang="en-US" sz="1200" b="0">
            <a:solidFill>
              <a:sysClr val="windowText" lastClr="000000"/>
            </a:solidFill>
            <a:effectLst/>
            <a:latin typeface="Arial" panose="020B0604020202020204" pitchFamily="34" charset="0"/>
            <a:ea typeface="+mn-ea"/>
            <a:cs typeface="Arial" panose="020B0604020202020204" pitchFamily="34" charset="0"/>
          </a:endParaRPr>
        </a:p>
        <a:p>
          <a:pPr marL="0" indent="0" eaLnBrk="1" fontAlgn="auto" latinLnBrk="0" hangingPunct="1"/>
          <a:r>
            <a:rPr lang="fr-FR" sz="1200" b="0">
              <a:solidFill>
                <a:sysClr val="windowText" lastClr="000000"/>
              </a:solidFill>
              <a:effectLst/>
              <a:latin typeface="Arial" panose="020B0604020202020204" pitchFamily="34" charset="0"/>
              <a:ea typeface="+mn-ea"/>
              <a:cs typeface="Arial" panose="020B0604020202020204" pitchFamily="34" charset="0"/>
            </a:rPr>
            <a:t>Le pourcentage de l'application contribuant au contrôle NIST doit être décidé en interne.</a:t>
          </a:r>
          <a:endParaRPr lang="en-US" sz="1200" b="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11</xdr:row>
      <xdr:rowOff>19501</xdr:rowOff>
    </xdr:from>
    <xdr:to>
      <xdr:col>0</xdr:col>
      <xdr:colOff>5783415</xdr:colOff>
      <xdr:row>23</xdr:row>
      <xdr:rowOff>39143</xdr:rowOff>
    </xdr:to>
    <xdr:sp macro="" textlink="">
      <xdr:nvSpPr>
        <xdr:cNvPr id="3" name="ZoneTexte 2">
          <a:extLst>
            <a:ext uri="{FF2B5EF4-FFF2-40B4-BE49-F238E27FC236}">
              <a16:creationId xmlns:a16="http://schemas.microsoft.com/office/drawing/2014/main" id="{76E968BE-60A3-41EF-BCE2-BE4C4A7F8D77}"/>
            </a:ext>
          </a:extLst>
        </xdr:cNvPr>
        <xdr:cNvSpPr txBox="1"/>
      </xdr:nvSpPr>
      <xdr:spPr>
        <a:xfrm>
          <a:off x="0" y="3320631"/>
          <a:ext cx="5783415" cy="2211697"/>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Explication</a:t>
          </a:r>
          <a:endParaRPr lang="en-US" sz="1100">
            <a:effectLst/>
            <a:latin typeface="Arial" panose="020B0604020202020204" pitchFamily="34" charset="0"/>
            <a:cs typeface="Arial" panose="020B0604020202020204" pitchFamily="34" charset="0"/>
          </a:endParaRPr>
        </a:p>
        <a:p>
          <a:pPr eaLnBrk="1" fontAlgn="auto" latinLnBrk="0" hangingPunct="1"/>
          <a:r>
            <a:rPr lang="fr-FR" sz="1100" b="0">
              <a:solidFill>
                <a:schemeClr val="dk1"/>
              </a:solidFill>
              <a:effectLst/>
              <a:latin typeface="Arial" panose="020B0604020202020204" pitchFamily="34" charset="0"/>
              <a:ea typeface="+mn-ea"/>
              <a:cs typeface="Arial" panose="020B0604020202020204" pitchFamily="34" charset="0"/>
            </a:rPr>
            <a:t>Cet onglet indique les</a:t>
          </a:r>
          <a:r>
            <a:rPr lang="fr-FR" sz="1100" b="0" baseline="0">
              <a:solidFill>
                <a:schemeClr val="dk1"/>
              </a:solidFill>
              <a:effectLst/>
              <a:latin typeface="Arial" panose="020B0604020202020204" pitchFamily="34" charset="0"/>
              <a:ea typeface="+mn-ea"/>
              <a:cs typeface="Arial" panose="020B0604020202020204" pitchFamily="34" charset="0"/>
            </a:rPr>
            <a:t> contrôles NIST auxquels aucune solution n'est associée.</a:t>
          </a:r>
          <a:br>
            <a:rPr lang="fr-FR" sz="1100" b="0" baseline="0">
              <a:solidFill>
                <a:schemeClr val="dk1"/>
              </a:solidFill>
              <a:effectLst/>
              <a:latin typeface="Arial" panose="020B0604020202020204" pitchFamily="34" charset="0"/>
              <a:ea typeface="+mn-ea"/>
              <a:cs typeface="Arial" panose="020B0604020202020204" pitchFamily="34" charset="0"/>
            </a:rPr>
          </a:br>
          <a:r>
            <a:rPr lang="fr-FR" sz="1100" b="0" baseline="0">
              <a:solidFill>
                <a:schemeClr val="dk1"/>
              </a:solidFill>
              <a:effectLst/>
              <a:latin typeface="Arial" panose="020B0604020202020204" pitchFamily="34" charset="0"/>
              <a:ea typeface="+mn-ea"/>
              <a:cs typeface="Arial" panose="020B0604020202020204" pitchFamily="34" charset="0"/>
            </a:rPr>
            <a:t>Une application est prise en compte si son ID et son % de contribution au contrôle NIST sont renseignés dans l'onglet correspondant.</a:t>
          </a:r>
          <a:endParaRPr lang="en-US" sz="1100">
            <a:effectLst/>
            <a:latin typeface="Arial" panose="020B0604020202020204" pitchFamily="34" charset="0"/>
            <a:cs typeface="Arial" panose="020B0604020202020204" pitchFamily="34" charset="0"/>
          </a:endParaRPr>
        </a:p>
        <a:p>
          <a:br>
            <a:rPr lang="fr-FR" sz="1100" b="0" baseline="0">
              <a:solidFill>
                <a:schemeClr val="dk1"/>
              </a:solidFill>
              <a:effectLst/>
              <a:latin typeface="Arial" panose="020B0604020202020204" pitchFamily="34" charset="0"/>
              <a:ea typeface="+mn-ea"/>
              <a:cs typeface="Arial" panose="020B0604020202020204" pitchFamily="34" charset="0"/>
            </a:rPr>
          </a:br>
          <a:r>
            <a:rPr lang="fr-FR" sz="1100" b="1" baseline="0">
              <a:solidFill>
                <a:schemeClr val="dk1"/>
              </a:solidFill>
              <a:effectLst/>
              <a:latin typeface="Arial" panose="020B0604020202020204" pitchFamily="34" charset="0"/>
              <a:ea typeface="+mn-ea"/>
              <a:cs typeface="Arial" panose="020B0604020202020204" pitchFamily="34" charset="0"/>
            </a:rPr>
            <a:t>Exemple :</a:t>
          </a:r>
          <a:endParaRPr lang="en-US" sz="1100">
            <a:effectLst/>
            <a:latin typeface="Arial" panose="020B0604020202020204" pitchFamily="34" charset="0"/>
            <a:cs typeface="Arial" panose="020B0604020202020204" pitchFamily="34" charset="0"/>
          </a:endParaRPr>
        </a:p>
        <a:p>
          <a:pPr eaLnBrk="1" fontAlgn="auto" latinLnBrk="0" hangingPunct="1"/>
          <a:r>
            <a:rPr lang="fr-FR" sz="1100" b="0" baseline="0">
              <a:solidFill>
                <a:schemeClr val="dk1"/>
              </a:solidFill>
              <a:effectLst/>
              <a:latin typeface="Arial" panose="020B0604020202020204" pitchFamily="34" charset="0"/>
              <a:ea typeface="+mn-ea"/>
              <a:cs typeface="Arial" panose="020B0604020202020204" pitchFamily="34" charset="0"/>
            </a:rPr>
            <a:t>Dans l'onglet Cyber Solutions, si :</a:t>
          </a:r>
          <a:endParaRPr lang="en-US" sz="1100">
            <a:effectLst/>
            <a:latin typeface="Arial" panose="020B0604020202020204" pitchFamily="34" charset="0"/>
            <a:cs typeface="Arial" panose="020B0604020202020204" pitchFamily="34" charset="0"/>
          </a:endParaRPr>
        </a:p>
        <a:p>
          <a:pPr eaLnBrk="1" fontAlgn="auto" latinLnBrk="0" hangingPunct="1"/>
          <a:r>
            <a:rPr lang="fr-FR" sz="1100" b="0" baseline="0">
              <a:solidFill>
                <a:schemeClr val="dk1"/>
              </a:solidFill>
              <a:effectLst/>
              <a:latin typeface="Arial" panose="020B0604020202020204" pitchFamily="34" charset="0"/>
              <a:ea typeface="+mn-ea"/>
              <a:cs typeface="Arial" panose="020B0604020202020204" pitchFamily="34" charset="0"/>
            </a:rPr>
            <a:t> il n'y a pas de demande liée à APP_01</a:t>
          </a:r>
          <a:r>
            <a:rPr lang="fr-FR" sz="1100" b="1" baseline="0">
              <a:solidFill>
                <a:schemeClr val="dk1"/>
              </a:solidFill>
              <a:effectLst/>
              <a:latin typeface="Arial" panose="020B0604020202020204" pitchFamily="34" charset="0"/>
              <a:ea typeface="+mn-ea"/>
              <a:cs typeface="Arial" panose="020B0604020202020204" pitchFamily="34" charset="0"/>
            </a:rPr>
            <a:t> =&gt; le % de contribution ne sera pas rempli</a:t>
          </a:r>
          <a:endParaRPr lang="en-US" sz="1100">
            <a:effectLst/>
            <a:latin typeface="Arial" panose="020B0604020202020204" pitchFamily="34" charset="0"/>
            <a:cs typeface="Arial" panose="020B0604020202020204" pitchFamily="34" charset="0"/>
          </a:endParaRPr>
        </a:p>
        <a:p>
          <a:pPr eaLnBrk="1" fontAlgn="auto" latinLnBrk="0" hangingPunct="1"/>
          <a:r>
            <a:rPr lang="fr-FR" sz="1100" b="0" baseline="0">
              <a:solidFill>
                <a:schemeClr val="dk1"/>
              </a:solidFill>
              <a:effectLst/>
              <a:latin typeface="Arial" panose="020B0604020202020204" pitchFamily="34" charset="0"/>
              <a:ea typeface="+mn-ea"/>
              <a:cs typeface="Arial" panose="020B0604020202020204" pitchFamily="34" charset="0"/>
            </a:rPr>
            <a:t>il n'y a pas de demande liée à ASSET_01</a:t>
          </a:r>
          <a:r>
            <a:rPr lang="fr-FR" sz="1100" b="1" baseline="0">
              <a:solidFill>
                <a:schemeClr val="dk1"/>
              </a:solidFill>
              <a:effectLst/>
              <a:latin typeface="Arial" panose="020B0604020202020204" pitchFamily="34" charset="0"/>
              <a:ea typeface="+mn-ea"/>
              <a:cs typeface="Arial" panose="020B0604020202020204" pitchFamily="34" charset="0"/>
            </a:rPr>
            <a:t> =&gt; l'ID de la demande correspondante ne sera pas remplie</a:t>
          </a:r>
          <a:endParaRPr lang="en-US" sz="1100">
            <a:effectLst/>
            <a:latin typeface="Arial" panose="020B0604020202020204" pitchFamily="34" charset="0"/>
            <a:cs typeface="Arial" panose="020B0604020202020204" pitchFamily="34" charset="0"/>
          </a:endParaRPr>
        </a:p>
      </xdr:txBody>
    </xdr:sp>
    <xdr:clientData/>
  </xdr:twoCellAnchor>
  <xdr:twoCellAnchor>
    <xdr:from>
      <xdr:col>4</xdr:col>
      <xdr:colOff>4225925</xdr:colOff>
      <xdr:row>13</xdr:row>
      <xdr:rowOff>67127</xdr:rowOff>
    </xdr:from>
    <xdr:to>
      <xdr:col>6</xdr:col>
      <xdr:colOff>1958662</xdr:colOff>
      <xdr:row>15</xdr:row>
      <xdr:rowOff>169929</xdr:rowOff>
    </xdr:to>
    <xdr:sp macro="" textlink="">
      <xdr:nvSpPr>
        <xdr:cNvPr id="4" name="ZoneTexte 3">
          <a:extLst>
            <a:ext uri="{FF2B5EF4-FFF2-40B4-BE49-F238E27FC236}">
              <a16:creationId xmlns:a16="http://schemas.microsoft.com/office/drawing/2014/main" id="{A3E2E14A-0280-4CF8-90D7-BE5AC7C2CD79}"/>
            </a:ext>
          </a:extLst>
        </xdr:cNvPr>
        <xdr:cNvSpPr txBox="1"/>
      </xdr:nvSpPr>
      <xdr:spPr>
        <a:xfrm>
          <a:off x="21022122" y="3644592"/>
          <a:ext cx="5486892" cy="47843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mn-lt"/>
              <a:ea typeface="+mn-ea"/>
              <a:cs typeface="+mn-cs"/>
            </a:rPr>
            <a:t>Explication</a:t>
          </a:r>
          <a:endParaRPr lang="en-US">
            <a:effectLst/>
          </a:endParaRPr>
        </a:p>
        <a:p>
          <a:r>
            <a:rPr lang="fr-FR" sz="1100" b="0">
              <a:solidFill>
                <a:schemeClr val="dk1"/>
              </a:solidFill>
              <a:effectLst/>
              <a:latin typeface="+mn-lt"/>
              <a:ea typeface="+mn-ea"/>
              <a:cs typeface="+mn-cs"/>
            </a:rPr>
            <a:t>Ce tableau indique si un contrôle NIST est manquant. Ex : si une ligne a été supprimée</a:t>
          </a:r>
          <a:endParaRPr lang="en-US">
            <a:effectLst/>
          </a:endParaRPr>
        </a:p>
      </xdr:txBody>
    </xdr:sp>
    <xdr:clientData/>
  </xdr:twoCellAnchor>
  <xdr:twoCellAnchor>
    <xdr:from>
      <xdr:col>0</xdr:col>
      <xdr:colOff>4702969</xdr:colOff>
      <xdr:row>11</xdr:row>
      <xdr:rowOff>95250</xdr:rowOff>
    </xdr:from>
    <xdr:to>
      <xdr:col>2</xdr:col>
      <xdr:colOff>0</xdr:colOff>
      <xdr:row>18</xdr:row>
      <xdr:rowOff>71437</xdr:rowOff>
    </xdr:to>
    <xdr:cxnSp macro="">
      <xdr:nvCxnSpPr>
        <xdr:cNvPr id="6" name="Connecteur droit avec flèche 5">
          <a:extLst>
            <a:ext uri="{FF2B5EF4-FFF2-40B4-BE49-F238E27FC236}">
              <a16:creationId xmlns:a16="http://schemas.microsoft.com/office/drawing/2014/main" id="{92361582-0806-A2BC-B035-9D8218167FBB}"/>
            </a:ext>
          </a:extLst>
        </xdr:cNvPr>
        <xdr:cNvCxnSpPr/>
      </xdr:nvCxnSpPr>
      <xdr:spPr>
        <a:xfrm flipV="1">
          <a:off x="4702969" y="2155031"/>
          <a:ext cx="2440781" cy="12263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4881562</xdr:colOff>
      <xdr:row>12</xdr:row>
      <xdr:rowOff>123825</xdr:rowOff>
    </xdr:from>
    <xdr:to>
      <xdr:col>2</xdr:col>
      <xdr:colOff>0</xdr:colOff>
      <xdr:row>19</xdr:row>
      <xdr:rowOff>83344</xdr:rowOff>
    </xdr:to>
    <xdr:cxnSp macro="">
      <xdr:nvCxnSpPr>
        <xdr:cNvPr id="9" name="Connecteur droit avec flèche 8">
          <a:extLst>
            <a:ext uri="{FF2B5EF4-FFF2-40B4-BE49-F238E27FC236}">
              <a16:creationId xmlns:a16="http://schemas.microsoft.com/office/drawing/2014/main" id="{8AED9449-0DC9-4E16-86AD-1A30585FC5F9}"/>
            </a:ext>
          </a:extLst>
        </xdr:cNvPr>
        <xdr:cNvCxnSpPr/>
      </xdr:nvCxnSpPr>
      <xdr:spPr>
        <a:xfrm flipV="1">
          <a:off x="4881562" y="2362200"/>
          <a:ext cx="2262188" cy="1209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103</xdr:row>
      <xdr:rowOff>358776</xdr:rowOff>
    </xdr:from>
    <xdr:to>
      <xdr:col>0</xdr:col>
      <xdr:colOff>5032375</xdr:colOff>
      <xdr:row>111</xdr:row>
      <xdr:rowOff>184151</xdr:rowOff>
    </xdr:to>
    <xdr:sp macro="" textlink="">
      <xdr:nvSpPr>
        <xdr:cNvPr id="12" name="ZoneTexte 11">
          <a:extLst>
            <a:ext uri="{FF2B5EF4-FFF2-40B4-BE49-F238E27FC236}">
              <a16:creationId xmlns:a16="http://schemas.microsoft.com/office/drawing/2014/main" id="{679E981F-5EE8-4B7E-ADBE-EDAA25271E0C}"/>
            </a:ext>
          </a:extLst>
        </xdr:cNvPr>
        <xdr:cNvSpPr txBox="1"/>
      </xdr:nvSpPr>
      <xdr:spPr>
        <a:xfrm>
          <a:off x="0" y="20615276"/>
          <a:ext cx="5032375" cy="15240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mn-lt"/>
              <a:ea typeface="+mn-ea"/>
              <a:cs typeface="+mn-cs"/>
            </a:rPr>
            <a:t>Avis de remplissage</a:t>
          </a:r>
          <a:endParaRPr lang="en-US">
            <a:effectLst/>
          </a:endParaRPr>
        </a:p>
        <a:p>
          <a:r>
            <a:rPr lang="fr-FR" sz="1100" b="0">
              <a:solidFill>
                <a:schemeClr val="dk1"/>
              </a:solidFill>
              <a:effectLst/>
              <a:latin typeface="+mn-lt"/>
              <a:ea typeface="+mn-ea"/>
              <a:cs typeface="+mn-cs"/>
            </a:rPr>
            <a:t>Nous</a:t>
          </a:r>
          <a:r>
            <a:rPr lang="fr-FR" sz="1100" b="0" baseline="0">
              <a:solidFill>
                <a:schemeClr val="dk1"/>
              </a:solidFill>
              <a:effectLst/>
              <a:latin typeface="+mn-lt"/>
              <a:ea typeface="+mn-ea"/>
              <a:cs typeface="+mn-cs"/>
            </a:rPr>
            <a:t> recommandons de rechercher chaque solution pour chaque contrôle NIST.</a:t>
          </a:r>
          <a:endParaRPr lang="en-US">
            <a:effectLst/>
          </a:endParaRPr>
        </a:p>
        <a:p>
          <a:pPr eaLnBrk="1" fontAlgn="auto" latinLnBrk="0" hangingPunct="1"/>
          <a:r>
            <a:rPr lang="fr-FR" sz="1100" b="0" baseline="0">
              <a:solidFill>
                <a:schemeClr val="dk1"/>
              </a:solidFill>
              <a:effectLst/>
              <a:latin typeface="+mn-lt"/>
              <a:ea typeface="+mn-ea"/>
              <a:cs typeface="+mn-cs"/>
            </a:rPr>
            <a:t>Si un contrôle NIST est lié à plusieurs solutions, créez une ligne dans la feuille.</a:t>
          </a:r>
        </a:p>
        <a:p>
          <a:pPr eaLnBrk="1" fontAlgn="auto" latinLnBrk="0" hangingPunct="1"/>
          <a:br>
            <a:rPr lang="fr-FR" sz="1100" b="0" baseline="0">
              <a:solidFill>
                <a:schemeClr val="dk1"/>
              </a:solidFill>
              <a:effectLst/>
              <a:latin typeface="+mn-lt"/>
              <a:ea typeface="+mn-ea"/>
              <a:cs typeface="+mn-cs"/>
            </a:rPr>
          </a:br>
          <a:r>
            <a:rPr lang="fr-FR" sz="1100" b="0">
              <a:solidFill>
                <a:schemeClr val="dk1"/>
              </a:solidFill>
              <a:effectLst/>
              <a:latin typeface="+mn-lt"/>
              <a:ea typeface="+mn-ea"/>
              <a:cs typeface="+mn-cs"/>
            </a:rPr>
            <a:t>Référentiel interne </a:t>
          </a:r>
          <a:r>
            <a:rPr lang="fr-FR" sz="1100" b="0" baseline="0">
              <a:solidFill>
                <a:schemeClr val="dk1"/>
              </a:solidFill>
              <a:effectLst/>
              <a:latin typeface="+mn-lt"/>
              <a:ea typeface="+mn-ea"/>
              <a:cs typeface="+mn-cs"/>
            </a:rPr>
            <a:t>: A remplir uniquement si vous souhaitez faire un rapport sur un référentiel interne.</a:t>
          </a:r>
          <a:endParaRPr lang="en-US">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3081078</xdr:colOff>
      <xdr:row>14</xdr:row>
      <xdr:rowOff>163632</xdr:rowOff>
    </xdr:from>
    <xdr:to>
      <xdr:col>7</xdr:col>
      <xdr:colOff>1382453</xdr:colOff>
      <xdr:row>17</xdr:row>
      <xdr:rowOff>62170</xdr:rowOff>
    </xdr:to>
    <xdr:sp macro="" textlink="">
      <xdr:nvSpPr>
        <xdr:cNvPr id="3" name="ZoneTexte 2">
          <a:extLst>
            <a:ext uri="{FF2B5EF4-FFF2-40B4-BE49-F238E27FC236}">
              <a16:creationId xmlns:a16="http://schemas.microsoft.com/office/drawing/2014/main" id="{8039B872-DD3B-4D5F-9E22-A21AB2683753}"/>
            </a:ext>
          </a:extLst>
        </xdr:cNvPr>
        <xdr:cNvSpPr txBox="1"/>
      </xdr:nvSpPr>
      <xdr:spPr>
        <a:xfrm>
          <a:off x="17977735" y="2733167"/>
          <a:ext cx="5688788" cy="43016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mn-lt"/>
              <a:ea typeface="+mn-ea"/>
              <a:cs typeface="+mn-cs"/>
            </a:rPr>
            <a:t>Explication</a:t>
          </a:r>
          <a:endParaRPr lang="en-US">
            <a:effectLst/>
          </a:endParaRPr>
        </a:p>
        <a:p>
          <a:r>
            <a:rPr lang="fr-FR" sz="1100" b="0">
              <a:solidFill>
                <a:schemeClr val="dk1"/>
              </a:solidFill>
              <a:effectLst/>
              <a:latin typeface="+mn-lt"/>
              <a:ea typeface="+mn-ea"/>
              <a:cs typeface="+mn-cs"/>
            </a:rPr>
            <a:t>Ce tableau indique si un contrôle NIST est manquant. Ex : si une ligne a été supprimée</a:t>
          </a:r>
          <a:endParaRPr lang="en-US">
            <a:effectLst/>
          </a:endParaRPr>
        </a:p>
      </xdr:txBody>
    </xdr:sp>
    <xdr:clientData/>
  </xdr:twoCellAnchor>
  <xdr:twoCellAnchor>
    <xdr:from>
      <xdr:col>0</xdr:col>
      <xdr:colOff>1</xdr:colOff>
      <xdr:row>12</xdr:row>
      <xdr:rowOff>15875</xdr:rowOff>
    </xdr:from>
    <xdr:to>
      <xdr:col>0</xdr:col>
      <xdr:colOff>5143501</xdr:colOff>
      <xdr:row>26</xdr:row>
      <xdr:rowOff>13607</xdr:rowOff>
    </xdr:to>
    <xdr:sp macro="" textlink="">
      <xdr:nvSpPr>
        <xdr:cNvPr id="10" name="ZoneTexte 3">
          <a:extLst>
            <a:ext uri="{FF2B5EF4-FFF2-40B4-BE49-F238E27FC236}">
              <a16:creationId xmlns:a16="http://schemas.microsoft.com/office/drawing/2014/main" id="{69908C05-A313-408C-883E-8C420584F83D}"/>
            </a:ext>
          </a:extLst>
        </xdr:cNvPr>
        <xdr:cNvSpPr txBox="1"/>
      </xdr:nvSpPr>
      <xdr:spPr>
        <a:xfrm>
          <a:off x="1" y="3499304"/>
          <a:ext cx="5143500" cy="2474232"/>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Explication</a:t>
          </a:r>
          <a:endParaRPr lang="en-US" sz="1100" b="1">
            <a:effectLst/>
            <a:latin typeface="Arial" panose="020B0604020202020204" pitchFamily="34" charset="0"/>
            <a:cs typeface="Arial" panose="020B0604020202020204" pitchFamily="34" charset="0"/>
          </a:endParaRPr>
        </a:p>
        <a:p>
          <a:r>
            <a:rPr lang="fr-FR" sz="1100" b="0">
              <a:solidFill>
                <a:schemeClr val="dk1"/>
              </a:solidFill>
              <a:effectLst/>
              <a:latin typeface="Arial" panose="020B0604020202020204" pitchFamily="34" charset="0"/>
              <a:ea typeface="+mn-ea"/>
              <a:cs typeface="Arial" panose="020B0604020202020204" pitchFamily="34" charset="0"/>
            </a:rPr>
            <a:t>Cet onglet indique les</a:t>
          </a:r>
          <a:r>
            <a:rPr lang="fr-FR" sz="1100" b="0" baseline="0">
              <a:solidFill>
                <a:schemeClr val="dk1"/>
              </a:solidFill>
              <a:effectLst/>
              <a:latin typeface="Arial" panose="020B0604020202020204" pitchFamily="34" charset="0"/>
              <a:ea typeface="+mn-ea"/>
              <a:cs typeface="Arial" panose="020B0604020202020204" pitchFamily="34" charset="0"/>
            </a:rPr>
            <a:t> contrôles NIST auxquels aucune solution n'est associée.</a:t>
          </a:r>
          <a:br>
            <a:rPr lang="fr-FR" sz="1100" b="0" baseline="0">
              <a:solidFill>
                <a:schemeClr val="dk1"/>
              </a:solidFill>
              <a:effectLst/>
              <a:latin typeface="Arial" panose="020B0604020202020204" pitchFamily="34" charset="0"/>
              <a:ea typeface="+mn-ea"/>
              <a:cs typeface="Arial" panose="020B0604020202020204" pitchFamily="34" charset="0"/>
            </a:rPr>
          </a:br>
          <a:r>
            <a:rPr lang="fr-FR" sz="1100" b="0" baseline="0">
              <a:solidFill>
                <a:schemeClr val="dk1"/>
              </a:solidFill>
              <a:effectLst/>
              <a:latin typeface="Arial" panose="020B0604020202020204" pitchFamily="34" charset="0"/>
              <a:ea typeface="+mn-ea"/>
              <a:cs typeface="Arial" panose="020B0604020202020204" pitchFamily="34" charset="0"/>
            </a:rPr>
            <a:t>Une application est prise en compte si son ID et son % de contribution au contrôle NIST sont renseignés dans l'onglet correspondant.</a:t>
          </a:r>
          <a:endParaRPr lang="en-US" sz="1100" b="0">
            <a:effectLst/>
            <a:latin typeface="Arial" panose="020B0604020202020204" pitchFamily="34" charset="0"/>
            <a:cs typeface="Arial" panose="020B0604020202020204" pitchFamily="34" charset="0"/>
          </a:endParaRPr>
        </a:p>
        <a:p>
          <a:br>
            <a:rPr lang="fr-FR" sz="1100" b="1" baseline="0">
              <a:solidFill>
                <a:schemeClr val="dk1"/>
              </a:solidFill>
              <a:effectLst/>
              <a:latin typeface="Arial" panose="020B0604020202020204" pitchFamily="34" charset="0"/>
              <a:ea typeface="+mn-ea"/>
              <a:cs typeface="Arial" panose="020B0604020202020204" pitchFamily="34" charset="0"/>
            </a:rPr>
          </a:br>
          <a:r>
            <a:rPr lang="fr-FR" sz="1100" b="1" baseline="0">
              <a:solidFill>
                <a:schemeClr val="dk1"/>
              </a:solidFill>
              <a:effectLst/>
              <a:latin typeface="Arial" panose="020B0604020202020204" pitchFamily="34" charset="0"/>
              <a:ea typeface="+mn-ea"/>
              <a:cs typeface="Arial" panose="020B0604020202020204" pitchFamily="34" charset="0"/>
            </a:rPr>
            <a:t>Exemple :</a:t>
          </a:r>
          <a:endParaRPr lang="en-US" sz="1100" b="1">
            <a:effectLst/>
            <a:latin typeface="Arial" panose="020B0604020202020204" pitchFamily="34" charset="0"/>
            <a:cs typeface="Arial" panose="020B0604020202020204" pitchFamily="34" charset="0"/>
          </a:endParaRPr>
        </a:p>
        <a:p>
          <a:pPr eaLnBrk="1" fontAlgn="auto" latinLnBrk="0" hangingPunct="1"/>
          <a:r>
            <a:rPr lang="fr-FR" sz="1100" b="0" baseline="0">
              <a:solidFill>
                <a:schemeClr val="dk1"/>
              </a:solidFill>
              <a:effectLst/>
              <a:latin typeface="Arial" panose="020B0604020202020204" pitchFamily="34" charset="0"/>
              <a:ea typeface="+mn-ea"/>
              <a:cs typeface="Arial" panose="020B0604020202020204" pitchFamily="34" charset="0"/>
            </a:rPr>
            <a:t>Dans l'onglet "Serveurs sur site", si :</a:t>
          </a:r>
          <a:endParaRPr lang="en-US" sz="1100" b="0">
            <a:effectLst/>
            <a:latin typeface="Arial" panose="020B0604020202020204" pitchFamily="34" charset="0"/>
            <a:cs typeface="Arial" panose="020B0604020202020204" pitchFamily="34" charset="0"/>
          </a:endParaRPr>
        </a:p>
        <a:p>
          <a:pPr eaLnBrk="1" fontAlgn="auto" latinLnBrk="0" hangingPunct="1"/>
          <a:r>
            <a:rPr lang="fr-FR" sz="1100" b="0" baseline="0">
              <a:solidFill>
                <a:schemeClr val="dk1"/>
              </a:solidFill>
              <a:effectLst/>
              <a:latin typeface="Arial" panose="020B0604020202020204" pitchFamily="34" charset="0"/>
              <a:ea typeface="+mn-ea"/>
              <a:cs typeface="Arial" panose="020B0604020202020204" pitchFamily="34" charset="0"/>
            </a:rPr>
            <a:t> il n'y a pas de demande liée à APP_01 =&gt; le % de contribution ne sera pas rempli</a:t>
          </a:r>
          <a:endParaRPr lang="en-US" sz="1100" b="0">
            <a:effectLst/>
            <a:latin typeface="Arial" panose="020B0604020202020204" pitchFamily="34" charset="0"/>
            <a:cs typeface="Arial" panose="020B0604020202020204" pitchFamily="34" charset="0"/>
          </a:endParaRPr>
        </a:p>
        <a:p>
          <a:pPr eaLnBrk="1" fontAlgn="auto" latinLnBrk="0" hangingPunct="1"/>
          <a:r>
            <a:rPr lang="fr-FR" sz="1100" b="0" baseline="0">
              <a:solidFill>
                <a:schemeClr val="dk1"/>
              </a:solidFill>
              <a:effectLst/>
              <a:latin typeface="Arial" panose="020B0604020202020204" pitchFamily="34" charset="0"/>
              <a:ea typeface="+mn-ea"/>
              <a:cs typeface="Arial" panose="020B0604020202020204" pitchFamily="34" charset="0"/>
            </a:rPr>
            <a:t>il n'y a pas de demande liée à ASSET_01 =&gt; l'ID de la demande correspondante ne sera pas remplie</a:t>
          </a:r>
          <a:endParaRPr lang="en-US" sz="1100" b="0">
            <a:effectLst/>
            <a:latin typeface="Arial" panose="020B0604020202020204" pitchFamily="34" charset="0"/>
            <a:cs typeface="Arial" panose="020B0604020202020204" pitchFamily="34" charset="0"/>
          </a:endParaRPr>
        </a:p>
      </xdr:txBody>
    </xdr:sp>
    <xdr:clientData/>
  </xdr:twoCellAnchor>
  <xdr:twoCellAnchor>
    <xdr:from>
      <xdr:col>0</xdr:col>
      <xdr:colOff>4862180</xdr:colOff>
      <xdr:row>12</xdr:row>
      <xdr:rowOff>85725</xdr:rowOff>
    </xdr:from>
    <xdr:to>
      <xdr:col>1</xdr:col>
      <xdr:colOff>2047875</xdr:colOff>
      <xdr:row>19</xdr:row>
      <xdr:rowOff>132907</xdr:rowOff>
    </xdr:to>
    <xdr:cxnSp macro="">
      <xdr:nvCxnSpPr>
        <xdr:cNvPr id="5" name="Connecteur droit avec flèche 4">
          <a:extLst>
            <a:ext uri="{FF2B5EF4-FFF2-40B4-BE49-F238E27FC236}">
              <a16:creationId xmlns:a16="http://schemas.microsoft.com/office/drawing/2014/main" id="{B8E5C88D-AA3F-471F-913E-CF7E98F2689A}"/>
            </a:ext>
          </a:extLst>
        </xdr:cNvPr>
        <xdr:cNvCxnSpPr/>
      </xdr:nvCxnSpPr>
      <xdr:spPr>
        <a:xfrm flipV="1">
          <a:off x="4862180" y="2300841"/>
          <a:ext cx="2369067" cy="12876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5017238</xdr:colOff>
      <xdr:row>13</xdr:row>
      <xdr:rowOff>111125</xdr:rowOff>
    </xdr:from>
    <xdr:to>
      <xdr:col>1</xdr:col>
      <xdr:colOff>2044700</xdr:colOff>
      <xdr:row>20</xdr:row>
      <xdr:rowOff>88604</xdr:rowOff>
    </xdr:to>
    <xdr:cxnSp macro="">
      <xdr:nvCxnSpPr>
        <xdr:cNvPr id="6" name="Connecteur droit avec flèche 5">
          <a:extLst>
            <a:ext uri="{FF2B5EF4-FFF2-40B4-BE49-F238E27FC236}">
              <a16:creationId xmlns:a16="http://schemas.microsoft.com/office/drawing/2014/main" id="{8E109435-EEF1-4F7E-8BAE-63C37602460E}"/>
            </a:ext>
          </a:extLst>
        </xdr:cNvPr>
        <xdr:cNvCxnSpPr/>
      </xdr:nvCxnSpPr>
      <xdr:spPr>
        <a:xfrm flipV="1">
          <a:off x="5017238" y="2503451"/>
          <a:ext cx="2210834" cy="12179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30</xdr:row>
      <xdr:rowOff>15875</xdr:rowOff>
    </xdr:from>
    <xdr:to>
      <xdr:col>0</xdr:col>
      <xdr:colOff>5143500</xdr:colOff>
      <xdr:row>35</xdr:row>
      <xdr:rowOff>172357</xdr:rowOff>
    </xdr:to>
    <xdr:sp macro="" textlink="">
      <xdr:nvSpPr>
        <xdr:cNvPr id="2" name="ZoneTexte 6">
          <a:extLst>
            <a:ext uri="{FF2B5EF4-FFF2-40B4-BE49-F238E27FC236}">
              <a16:creationId xmlns:a16="http://schemas.microsoft.com/office/drawing/2014/main" id="{F846F01B-E629-41C7-83BC-A3AB4A8370E3}"/>
            </a:ext>
          </a:extLst>
        </xdr:cNvPr>
        <xdr:cNvSpPr txBox="1"/>
      </xdr:nvSpPr>
      <xdr:spPr>
        <a:xfrm>
          <a:off x="0" y="6955518"/>
          <a:ext cx="5143500" cy="10636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sz="1100" b="1">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Nous</a:t>
          </a:r>
          <a:r>
            <a:rPr lang="fr-FR" sz="1100" b="0" baseline="0">
              <a:solidFill>
                <a:sysClr val="windowText" lastClr="000000"/>
              </a:solidFill>
              <a:effectLst/>
              <a:latin typeface="Arial" panose="020B0604020202020204" pitchFamily="34" charset="0"/>
              <a:ea typeface="+mn-ea"/>
              <a:cs typeface="Arial" panose="020B0604020202020204" pitchFamily="34" charset="0"/>
            </a:rPr>
            <a:t> recommandons de rechercher chaque service pour chaque contrôle NIST.</a:t>
          </a:r>
          <a:endParaRPr lang="en-US" sz="1100" b="0">
            <a:solidFill>
              <a:sysClr val="windowText" lastClr="000000"/>
            </a:solidFill>
            <a:effectLst/>
            <a:latin typeface="Arial" panose="020B0604020202020204" pitchFamily="34" charset="0"/>
            <a:cs typeface="Arial" panose="020B0604020202020204" pitchFamily="34" charset="0"/>
          </a:endParaRPr>
        </a:p>
        <a:p>
          <a:pPr eaLnBrk="1" fontAlgn="auto" latinLnBrk="0" hangingPunct="1"/>
          <a:r>
            <a:rPr lang="fr-FR" sz="1100" b="0" baseline="0">
              <a:solidFill>
                <a:sysClr val="windowText" lastClr="000000"/>
              </a:solidFill>
              <a:effectLst/>
              <a:latin typeface="Arial" panose="020B0604020202020204" pitchFamily="34" charset="0"/>
              <a:ea typeface="+mn-ea"/>
              <a:cs typeface="Arial" panose="020B0604020202020204" pitchFamily="34" charset="0"/>
            </a:rPr>
            <a:t>Si un contrôle NIST est lié à plusieurs services, créez une ligne dans le tableau.</a:t>
          </a:r>
          <a:br>
            <a:rPr lang="fr-FR" sz="1100" b="0" baseline="0">
              <a:solidFill>
                <a:sysClr val="windowText" lastClr="000000"/>
              </a:solidFill>
              <a:effectLst/>
              <a:latin typeface="Arial" panose="020B0604020202020204" pitchFamily="34" charset="0"/>
              <a:ea typeface="+mn-ea"/>
              <a:cs typeface="Arial" panose="020B0604020202020204" pitchFamily="34" charset="0"/>
            </a:rPr>
          </a:br>
          <a:r>
            <a:rPr lang="fr-FR" sz="1100" b="0">
              <a:solidFill>
                <a:sysClr val="windowText" lastClr="000000"/>
              </a:solidFill>
              <a:effectLst/>
              <a:latin typeface="Arial" panose="020B0604020202020204" pitchFamily="34" charset="0"/>
              <a:ea typeface="+mn-ea"/>
              <a:cs typeface="Arial" panose="020B0604020202020204" pitchFamily="34" charset="0"/>
            </a:rPr>
            <a:t>Référentiel interne </a:t>
          </a:r>
          <a:r>
            <a:rPr lang="fr-FR" sz="1100" b="0" baseline="0">
              <a:solidFill>
                <a:sysClr val="windowText" lastClr="000000"/>
              </a:solidFill>
              <a:effectLst/>
              <a:latin typeface="Arial" panose="020B0604020202020204" pitchFamily="34" charset="0"/>
              <a:ea typeface="+mn-ea"/>
              <a:cs typeface="Arial" panose="020B0604020202020204" pitchFamily="34" charset="0"/>
            </a:rPr>
            <a:t>: A remplir uniquement si vous souhaitez faire un rapport sur un référentiel interne.</a:t>
          </a:r>
          <a:endParaRPr lang="en-US" sz="1100" b="0">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0</xdr:col>
      <xdr:colOff>0</xdr:colOff>
      <xdr:row>104</xdr:row>
      <xdr:rowOff>9525</xdr:rowOff>
    </xdr:from>
    <xdr:to>
      <xdr:col>0</xdr:col>
      <xdr:colOff>5032375</xdr:colOff>
      <xdr:row>111</xdr:row>
      <xdr:rowOff>184149</xdr:rowOff>
    </xdr:to>
    <xdr:sp macro="" textlink="">
      <xdr:nvSpPr>
        <xdr:cNvPr id="8" name="ZoneTexte 7">
          <a:extLst>
            <a:ext uri="{FF2B5EF4-FFF2-40B4-BE49-F238E27FC236}">
              <a16:creationId xmlns:a16="http://schemas.microsoft.com/office/drawing/2014/main" id="{ACD87AD1-BD7F-430D-AE65-4AD9591601C9}"/>
            </a:ext>
          </a:extLst>
        </xdr:cNvPr>
        <xdr:cNvSpPr txBox="1"/>
      </xdr:nvSpPr>
      <xdr:spPr>
        <a:xfrm>
          <a:off x="0" y="20551775"/>
          <a:ext cx="5032375" cy="150812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mn-lt"/>
              <a:ea typeface="+mn-ea"/>
              <a:cs typeface="+mn-cs"/>
            </a:rPr>
            <a:t>Avis de remplissage</a:t>
          </a:r>
          <a:endParaRPr lang="en-US">
            <a:effectLst/>
          </a:endParaRPr>
        </a:p>
        <a:p>
          <a:r>
            <a:rPr lang="fr-FR" sz="1100" b="0">
              <a:solidFill>
                <a:schemeClr val="dk1"/>
              </a:solidFill>
              <a:effectLst/>
              <a:latin typeface="+mn-lt"/>
              <a:ea typeface="+mn-ea"/>
              <a:cs typeface="+mn-cs"/>
            </a:rPr>
            <a:t>Nous</a:t>
          </a:r>
          <a:r>
            <a:rPr lang="fr-FR" sz="1100" b="0" baseline="0">
              <a:solidFill>
                <a:schemeClr val="dk1"/>
              </a:solidFill>
              <a:effectLst/>
              <a:latin typeface="+mn-lt"/>
              <a:ea typeface="+mn-ea"/>
              <a:cs typeface="+mn-cs"/>
            </a:rPr>
            <a:t> recommandons de rechercher chaque service pour chaque contrôle NIST.</a:t>
          </a:r>
          <a:endParaRPr lang="en-US">
            <a:effectLst/>
          </a:endParaRPr>
        </a:p>
        <a:p>
          <a:pPr eaLnBrk="1" fontAlgn="auto" latinLnBrk="0" hangingPunct="1"/>
          <a:r>
            <a:rPr lang="fr-FR" sz="1100" b="0" baseline="0">
              <a:solidFill>
                <a:schemeClr val="dk1"/>
              </a:solidFill>
              <a:effectLst/>
              <a:latin typeface="+mn-lt"/>
              <a:ea typeface="+mn-ea"/>
              <a:cs typeface="+mn-cs"/>
            </a:rPr>
            <a:t>Si un contrôle NIST est lié à plusieurs services, créez une ligne dans la feuille.</a:t>
          </a:r>
        </a:p>
        <a:p>
          <a:pPr eaLnBrk="1" fontAlgn="auto" latinLnBrk="0" hangingPunct="1"/>
          <a:br>
            <a:rPr lang="fr-FR" sz="1100" b="0" baseline="0">
              <a:solidFill>
                <a:schemeClr val="dk1"/>
              </a:solidFill>
              <a:effectLst/>
              <a:latin typeface="+mn-lt"/>
              <a:ea typeface="+mn-ea"/>
              <a:cs typeface="+mn-cs"/>
            </a:rPr>
          </a:br>
          <a:r>
            <a:rPr lang="fr-FR" sz="1100" b="0">
              <a:solidFill>
                <a:schemeClr val="dk1"/>
              </a:solidFill>
              <a:effectLst/>
              <a:latin typeface="+mn-lt"/>
              <a:ea typeface="+mn-ea"/>
              <a:cs typeface="+mn-cs"/>
            </a:rPr>
            <a:t>Référentiel interne </a:t>
          </a:r>
          <a:r>
            <a:rPr lang="fr-FR" sz="1100" b="0" baseline="0">
              <a:solidFill>
                <a:schemeClr val="dk1"/>
              </a:solidFill>
              <a:effectLst/>
              <a:latin typeface="+mn-lt"/>
              <a:ea typeface="+mn-ea"/>
              <a:cs typeface="+mn-cs"/>
            </a:rPr>
            <a:t>: A remplir uniquement si vous souhaitez faire un rapport sur un référentiel interne.</a:t>
          </a:r>
          <a:endParaRPr lang="en-US">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11</xdr:row>
      <xdr:rowOff>26267</xdr:rowOff>
    </xdr:from>
    <xdr:to>
      <xdr:col>0</xdr:col>
      <xdr:colOff>3552264</xdr:colOff>
      <xdr:row>16</xdr:row>
      <xdr:rowOff>74707</xdr:rowOff>
    </xdr:to>
    <xdr:sp macro="" textlink="">
      <xdr:nvSpPr>
        <xdr:cNvPr id="2" name="ZoneTexte 1">
          <a:extLst>
            <a:ext uri="{FF2B5EF4-FFF2-40B4-BE49-F238E27FC236}">
              <a16:creationId xmlns:a16="http://schemas.microsoft.com/office/drawing/2014/main" id="{5ED9A806-39EE-4FEE-A470-B6E918EA99EA}"/>
            </a:ext>
          </a:extLst>
        </xdr:cNvPr>
        <xdr:cNvSpPr txBox="1"/>
      </xdr:nvSpPr>
      <xdr:spPr>
        <a:xfrm>
          <a:off x="0" y="3477679"/>
          <a:ext cx="3552264" cy="94491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Facultatif : à remplir si vous voulez faire un rapport sur un référentiel interne.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 modifiez pas les "contrôles NIST", ils sont déjà cartographiés.</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10</xdr:row>
      <xdr:rowOff>1</xdr:rowOff>
    </xdr:from>
    <xdr:to>
      <xdr:col>1</xdr:col>
      <xdr:colOff>0</xdr:colOff>
      <xdr:row>14</xdr:row>
      <xdr:rowOff>14942</xdr:rowOff>
    </xdr:to>
    <xdr:sp macro="" textlink="">
      <xdr:nvSpPr>
        <xdr:cNvPr id="2" name="ZoneTexte 1">
          <a:extLst>
            <a:ext uri="{FF2B5EF4-FFF2-40B4-BE49-F238E27FC236}">
              <a16:creationId xmlns:a16="http://schemas.microsoft.com/office/drawing/2014/main" id="{47B53DBF-82D5-4ED1-995D-998128928976}"/>
            </a:ext>
          </a:extLst>
        </xdr:cNvPr>
        <xdr:cNvSpPr txBox="1"/>
      </xdr:nvSpPr>
      <xdr:spPr>
        <a:xfrm>
          <a:off x="0" y="2024530"/>
          <a:ext cx="2801471" cy="732118"/>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kern="1200">
              <a:solidFill>
                <a:sysClr val="windowText" lastClr="000000"/>
              </a:solidFill>
              <a:latin typeface="Arial" panose="020B0604020202020204" pitchFamily="34" charset="0"/>
              <a:cs typeface="Arial" panose="020B0604020202020204" pitchFamily="34" charset="0"/>
            </a:rPr>
            <a:t>Notice de remplissage</a:t>
          </a:r>
        </a:p>
        <a:p>
          <a:r>
            <a:rPr lang="fr-FR" sz="1100" b="0" kern="1200">
              <a:solidFill>
                <a:sysClr val="windowText" lastClr="000000"/>
              </a:solidFill>
              <a:latin typeface="Arial" panose="020B0604020202020204" pitchFamily="34" charset="0"/>
              <a:cs typeface="Arial" panose="020B0604020202020204" pitchFamily="34" charset="0"/>
            </a:rPr>
            <a:t>Vous pouvez</a:t>
          </a:r>
          <a:r>
            <a:rPr lang="fr-FR" sz="1100" b="0" kern="1200" baseline="0">
              <a:solidFill>
                <a:sysClr val="windowText" lastClr="000000"/>
              </a:solidFill>
              <a:latin typeface="Arial" panose="020B0604020202020204" pitchFamily="34" charset="0"/>
              <a:cs typeface="Arial" panose="020B0604020202020204" pitchFamily="34" charset="0"/>
            </a:rPr>
            <a:t> modifier l'hypothèse utilisée si votre organisation dispose d'informations différentes.</a:t>
          </a:r>
          <a:endParaRPr lang="fr-FR" sz="1100" b="0" kern="12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39687</xdr:colOff>
      <xdr:row>49</xdr:row>
      <xdr:rowOff>102019</xdr:rowOff>
    </xdr:from>
    <xdr:to>
      <xdr:col>4</xdr:col>
      <xdr:colOff>1602812</xdr:colOff>
      <xdr:row>64</xdr:row>
      <xdr:rowOff>48103</xdr:rowOff>
    </xdr:to>
    <xdr:pic>
      <xdr:nvPicPr>
        <xdr:cNvPr id="6" name="Image 5">
          <a:extLst>
            <a:ext uri="{FF2B5EF4-FFF2-40B4-BE49-F238E27FC236}">
              <a16:creationId xmlns:a16="http://schemas.microsoft.com/office/drawing/2014/main" id="{C82B5AF3-5670-DBCD-6ECD-1F5DA06E6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746375" y="12040019"/>
          <a:ext cx="11040500" cy="2681347"/>
        </a:xfrm>
        <a:prstGeom prst="rect">
          <a:avLst/>
        </a:prstGeom>
      </xdr:spPr>
    </xdr:pic>
    <xdr:clientData/>
  </xdr:twoCellAnchor>
  <xdr:twoCellAnchor>
    <xdr:from>
      <xdr:col>0</xdr:col>
      <xdr:colOff>1135179</xdr:colOff>
      <xdr:row>49</xdr:row>
      <xdr:rowOff>153012</xdr:rowOff>
    </xdr:from>
    <xdr:to>
      <xdr:col>1</xdr:col>
      <xdr:colOff>0</xdr:colOff>
      <xdr:row>50</xdr:row>
      <xdr:rowOff>0</xdr:rowOff>
    </xdr:to>
    <xdr:cxnSp macro="">
      <xdr:nvCxnSpPr>
        <xdr:cNvPr id="5" name="Connecteur droit avec flèche 4">
          <a:extLst>
            <a:ext uri="{FF2B5EF4-FFF2-40B4-BE49-F238E27FC236}">
              <a16:creationId xmlns:a16="http://schemas.microsoft.com/office/drawing/2014/main" id="{3C18CBD7-8294-118C-5D8D-16840C287B75}"/>
            </a:ext>
          </a:extLst>
        </xdr:cNvPr>
        <xdr:cNvCxnSpPr>
          <a:stCxn id="12" idx="3"/>
        </xdr:cNvCxnSpPr>
      </xdr:nvCxnSpPr>
      <xdr:spPr>
        <a:xfrm>
          <a:off x="1135179" y="11043861"/>
          <a:ext cx="1569562" cy="267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1133763</xdr:colOff>
      <xdr:row>62</xdr:row>
      <xdr:rowOff>13855</xdr:rowOff>
    </xdr:from>
    <xdr:to>
      <xdr:col>1</xdr:col>
      <xdr:colOff>2308</xdr:colOff>
      <xdr:row>62</xdr:row>
      <xdr:rowOff>13855</xdr:rowOff>
    </xdr:to>
    <xdr:cxnSp macro="">
      <xdr:nvCxnSpPr>
        <xdr:cNvPr id="10" name="Connecteur droit avec flèche 9">
          <a:extLst>
            <a:ext uri="{FF2B5EF4-FFF2-40B4-BE49-F238E27FC236}">
              <a16:creationId xmlns:a16="http://schemas.microsoft.com/office/drawing/2014/main" id="{1F368CF7-CE39-4994-B072-63D07743BA09}"/>
            </a:ext>
          </a:extLst>
        </xdr:cNvPr>
        <xdr:cNvCxnSpPr/>
      </xdr:nvCxnSpPr>
      <xdr:spPr>
        <a:xfrm>
          <a:off x="1133763" y="6756400"/>
          <a:ext cx="63500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48</xdr:row>
      <xdr:rowOff>60231</xdr:rowOff>
    </xdr:from>
    <xdr:to>
      <xdr:col>0</xdr:col>
      <xdr:colOff>1132004</xdr:colOff>
      <xdr:row>51</xdr:row>
      <xdr:rowOff>62901</xdr:rowOff>
    </xdr:to>
    <xdr:sp macro="" textlink="">
      <xdr:nvSpPr>
        <xdr:cNvPr id="12" name="ZoneTexte 1">
          <a:extLst>
            <a:ext uri="{FF2B5EF4-FFF2-40B4-BE49-F238E27FC236}">
              <a16:creationId xmlns:a16="http://schemas.microsoft.com/office/drawing/2014/main" id="{846A1BFE-96BA-4AE3-BC11-CF0FE5F2D063}"/>
            </a:ext>
          </a:extLst>
        </xdr:cNvPr>
        <xdr:cNvSpPr txBox="1"/>
      </xdr:nvSpPr>
      <xdr:spPr>
        <a:xfrm>
          <a:off x="0" y="11815669"/>
          <a:ext cx="1132004" cy="550357"/>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kern="1200" baseline="0">
              <a:solidFill>
                <a:schemeClr val="bg1"/>
              </a:solidFill>
            </a:rPr>
            <a:t>Le titre de la feuille est en vert</a:t>
          </a:r>
          <a:endParaRPr lang="fr-FR" sz="1100" b="0" kern="1200" baseline="0">
            <a:solidFill>
              <a:schemeClr val="bg1"/>
            </a:solidFill>
          </a:endParaRPr>
        </a:p>
      </xdr:txBody>
    </xdr:sp>
    <xdr:clientData/>
  </xdr:twoCellAnchor>
  <xdr:twoCellAnchor>
    <xdr:from>
      <xdr:col>0</xdr:col>
      <xdr:colOff>1143000</xdr:colOff>
      <xdr:row>52</xdr:row>
      <xdr:rowOff>150091</xdr:rowOff>
    </xdr:from>
    <xdr:to>
      <xdr:col>1</xdr:col>
      <xdr:colOff>0</xdr:colOff>
      <xdr:row>62</xdr:row>
      <xdr:rowOff>23091</xdr:rowOff>
    </xdr:to>
    <xdr:cxnSp macro="">
      <xdr:nvCxnSpPr>
        <xdr:cNvPr id="14" name="Connecteur droit avec flèche 13">
          <a:extLst>
            <a:ext uri="{FF2B5EF4-FFF2-40B4-BE49-F238E27FC236}">
              <a16:creationId xmlns:a16="http://schemas.microsoft.com/office/drawing/2014/main" id="{A9D80247-DE13-4CAB-A444-805935B67D8C}"/>
            </a:ext>
          </a:extLst>
        </xdr:cNvPr>
        <xdr:cNvCxnSpPr/>
      </xdr:nvCxnSpPr>
      <xdr:spPr>
        <a:xfrm flipV="1">
          <a:off x="1143000" y="5045364"/>
          <a:ext cx="623455" cy="172027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60</xdr:row>
      <xdr:rowOff>140853</xdr:rowOff>
    </xdr:from>
    <xdr:to>
      <xdr:col>0</xdr:col>
      <xdr:colOff>1153145</xdr:colOff>
      <xdr:row>64</xdr:row>
      <xdr:rowOff>142875</xdr:rowOff>
    </xdr:to>
    <xdr:sp macro="" textlink="">
      <xdr:nvSpPr>
        <xdr:cNvPr id="20" name="ZoneTexte 1">
          <a:extLst>
            <a:ext uri="{FF2B5EF4-FFF2-40B4-BE49-F238E27FC236}">
              <a16:creationId xmlns:a16="http://schemas.microsoft.com/office/drawing/2014/main" id="{C2DA9644-19DA-478C-8C13-D2A5EE2A3AEB}"/>
            </a:ext>
          </a:extLst>
        </xdr:cNvPr>
        <xdr:cNvSpPr txBox="1"/>
      </xdr:nvSpPr>
      <xdr:spPr>
        <a:xfrm>
          <a:off x="0" y="14087041"/>
          <a:ext cx="1153145" cy="732272"/>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kern="1200" baseline="0">
              <a:solidFill>
                <a:schemeClr val="bg1"/>
              </a:solidFill>
            </a:rPr>
            <a:t>Explication pour remplir chaque feuille</a:t>
          </a:r>
          <a:endParaRPr lang="fr-FR" sz="1100" b="0" kern="1200" baseline="0">
            <a:solidFill>
              <a:schemeClr val="bg1"/>
            </a:solidFill>
          </a:endParaRPr>
        </a:p>
      </xdr:txBody>
    </xdr:sp>
    <xdr:clientData/>
  </xdr:twoCellAnchor>
  <xdr:twoCellAnchor>
    <xdr:from>
      <xdr:col>2</xdr:col>
      <xdr:colOff>0</xdr:colOff>
      <xdr:row>40</xdr:row>
      <xdr:rowOff>86683</xdr:rowOff>
    </xdr:from>
    <xdr:to>
      <xdr:col>2</xdr:col>
      <xdr:colOff>2228490</xdr:colOff>
      <xdr:row>51</xdr:row>
      <xdr:rowOff>134788</xdr:rowOff>
    </xdr:to>
    <xdr:cxnSp macro="">
      <xdr:nvCxnSpPr>
        <xdr:cNvPr id="21" name="Connecteur droit avec flèche 20">
          <a:extLst>
            <a:ext uri="{FF2B5EF4-FFF2-40B4-BE49-F238E27FC236}">
              <a16:creationId xmlns:a16="http://schemas.microsoft.com/office/drawing/2014/main" id="{54B96035-8FAA-43AB-971A-4AEF5630CD1B}"/>
            </a:ext>
          </a:extLst>
        </xdr:cNvPr>
        <xdr:cNvCxnSpPr/>
      </xdr:nvCxnSpPr>
      <xdr:spPr>
        <a:xfrm>
          <a:off x="5077005" y="8793971"/>
          <a:ext cx="2228490" cy="25911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2363278</xdr:colOff>
      <xdr:row>41</xdr:row>
      <xdr:rowOff>140598</xdr:rowOff>
    </xdr:from>
    <xdr:to>
      <xdr:col>3</xdr:col>
      <xdr:colOff>808726</xdr:colOff>
      <xdr:row>51</xdr:row>
      <xdr:rowOff>143774</xdr:rowOff>
    </xdr:to>
    <xdr:cxnSp macro="">
      <xdr:nvCxnSpPr>
        <xdr:cNvPr id="24" name="Connecteur droit avec flèche 23">
          <a:extLst>
            <a:ext uri="{FF2B5EF4-FFF2-40B4-BE49-F238E27FC236}">
              <a16:creationId xmlns:a16="http://schemas.microsoft.com/office/drawing/2014/main" id="{05E3D9BE-3EF2-451E-84A7-A21E4193A178}"/>
            </a:ext>
          </a:extLst>
        </xdr:cNvPr>
        <xdr:cNvCxnSpPr/>
      </xdr:nvCxnSpPr>
      <xdr:spPr>
        <a:xfrm>
          <a:off x="5068019" y="9216306"/>
          <a:ext cx="4555825" cy="217775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11546</xdr:colOff>
      <xdr:row>42</xdr:row>
      <xdr:rowOff>115454</xdr:rowOff>
    </xdr:from>
    <xdr:to>
      <xdr:col>2</xdr:col>
      <xdr:colOff>1651000</xdr:colOff>
      <xdr:row>51</xdr:row>
      <xdr:rowOff>161637</xdr:rowOff>
    </xdr:to>
    <xdr:cxnSp macro="">
      <xdr:nvCxnSpPr>
        <xdr:cNvPr id="27" name="Connecteur droit avec flèche 26">
          <a:extLst>
            <a:ext uri="{FF2B5EF4-FFF2-40B4-BE49-F238E27FC236}">
              <a16:creationId xmlns:a16="http://schemas.microsoft.com/office/drawing/2014/main" id="{14C0AF2F-B346-4459-A45F-06276129915B}"/>
            </a:ext>
          </a:extLst>
        </xdr:cNvPr>
        <xdr:cNvCxnSpPr/>
      </xdr:nvCxnSpPr>
      <xdr:spPr>
        <a:xfrm>
          <a:off x="3544455" y="3151909"/>
          <a:ext cx="1639454" cy="172027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76</xdr:row>
      <xdr:rowOff>22122</xdr:rowOff>
    </xdr:from>
    <xdr:to>
      <xdr:col>8</xdr:col>
      <xdr:colOff>221164</xdr:colOff>
      <xdr:row>90</xdr:row>
      <xdr:rowOff>178396</xdr:rowOff>
    </xdr:to>
    <xdr:pic>
      <xdr:nvPicPr>
        <xdr:cNvPr id="11" name="Image 10">
          <a:extLst>
            <a:ext uri="{FF2B5EF4-FFF2-40B4-BE49-F238E27FC236}">
              <a16:creationId xmlns:a16="http://schemas.microsoft.com/office/drawing/2014/main" id="{393FBC5B-EB70-C2B3-8198-38F9AAB57C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0" y="16905185"/>
          <a:ext cx="22046989" cy="27153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xdr:colOff>
      <xdr:row>2</xdr:row>
      <xdr:rowOff>0</xdr:rowOff>
    </xdr:from>
    <xdr:to>
      <xdr:col>3</xdr:col>
      <xdr:colOff>3449910</xdr:colOff>
      <xdr:row>8</xdr:row>
      <xdr:rowOff>46464</xdr:rowOff>
    </xdr:to>
    <xdr:sp macro="" textlink="">
      <xdr:nvSpPr>
        <xdr:cNvPr id="2" name="ZoneTexte 1">
          <a:extLst>
            <a:ext uri="{FF2B5EF4-FFF2-40B4-BE49-F238E27FC236}">
              <a16:creationId xmlns:a16="http://schemas.microsoft.com/office/drawing/2014/main" id="{1378719A-178E-4250-967A-D284B1860822}"/>
            </a:ext>
          </a:extLst>
        </xdr:cNvPr>
        <xdr:cNvSpPr txBox="1"/>
      </xdr:nvSpPr>
      <xdr:spPr>
        <a:xfrm>
          <a:off x="2" y="522713"/>
          <a:ext cx="13439542" cy="116158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Compléter la colonne E avec les entités et les équipes qui participeront à la collecte de données ainsi que le nom du responsable de l'action, par catégorie de sujets (tableau 1) ou par contrôle NIST (tableau 2).</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Vous pouvez remplir l'état d'avancement de chaque ligne pour produire un rapport sur l'avancement.</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Cette option est facultative.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À ce stade de la méthodologie, vous pouvez également adapter l'outil à votre organisation : supprimer les équipements inutilisés, adapter les catégories, modifier les hypothèses ou les facteurs d'émission si vous en avez d'autres.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12</xdr:row>
      <xdr:rowOff>2322</xdr:rowOff>
    </xdr:from>
    <xdr:to>
      <xdr:col>1</xdr:col>
      <xdr:colOff>11076</xdr:colOff>
      <xdr:row>18</xdr:row>
      <xdr:rowOff>85429</xdr:rowOff>
    </xdr:to>
    <xdr:sp macro="" textlink="">
      <xdr:nvSpPr>
        <xdr:cNvPr id="7" name="ZoneTexte 1">
          <a:extLst>
            <a:ext uri="{FF2B5EF4-FFF2-40B4-BE49-F238E27FC236}">
              <a16:creationId xmlns:a16="http://schemas.microsoft.com/office/drawing/2014/main" id="{B5A15DC4-8230-4B8E-9B95-16CA98A979B9}"/>
            </a:ext>
          </a:extLst>
        </xdr:cNvPr>
        <xdr:cNvSpPr txBox="1"/>
      </xdr:nvSpPr>
      <xdr:spPr>
        <a:xfrm>
          <a:off x="0" y="3502206"/>
          <a:ext cx="4219797" cy="1146363"/>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Colonne</a:t>
          </a:r>
          <a:r>
            <a:rPr lang="fr-FR" sz="1100" b="0" baseline="0">
              <a:solidFill>
                <a:sysClr val="windowText" lastClr="000000"/>
              </a:solidFill>
              <a:effectLst/>
              <a:latin typeface="Arial" panose="020B0604020202020204" pitchFamily="34" charset="0"/>
              <a:ea typeface="+mn-ea"/>
              <a:cs typeface="Arial" panose="020B0604020202020204" pitchFamily="34" charset="0"/>
            </a:rPr>
            <a:t> A : Indiquer le pays où se trouve le site de travail de l'employé du Groupe </a:t>
          </a:r>
        </a:p>
        <a:p>
          <a:r>
            <a:rPr lang="fr-FR" sz="1100" b="0" baseline="0">
              <a:solidFill>
                <a:sysClr val="windowText" lastClr="000000"/>
              </a:solidFill>
              <a:effectLst/>
              <a:latin typeface="Arial" panose="020B0604020202020204" pitchFamily="34" charset="0"/>
              <a:ea typeface="+mn-ea"/>
              <a:cs typeface="Arial" panose="020B0604020202020204" pitchFamily="34" charset="0"/>
            </a:rPr>
            <a:t>Colonne B : Indiquer le pourcentage de vos employés ou le nombre total pour chaque pays</a:t>
          </a:r>
          <a:endParaRPr lang="en-US" b="0">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0</xdr:col>
      <xdr:colOff>0</xdr:colOff>
      <xdr:row>23</xdr:row>
      <xdr:rowOff>11835</xdr:rowOff>
    </xdr:from>
    <xdr:to>
      <xdr:col>0</xdr:col>
      <xdr:colOff>4197645</xdr:colOff>
      <xdr:row>29</xdr:row>
      <xdr:rowOff>69628</xdr:rowOff>
    </xdr:to>
    <xdr:sp macro="" textlink="">
      <xdr:nvSpPr>
        <xdr:cNvPr id="2" name="ZoneTexte 1">
          <a:extLst>
            <a:ext uri="{FF2B5EF4-FFF2-40B4-BE49-F238E27FC236}">
              <a16:creationId xmlns:a16="http://schemas.microsoft.com/office/drawing/2014/main" id="{43A9E07A-1EF2-4F30-AF85-AA0622F2FAF8}"/>
            </a:ext>
          </a:extLst>
        </xdr:cNvPr>
        <xdr:cNvSpPr txBox="1"/>
      </xdr:nvSpPr>
      <xdr:spPr>
        <a:xfrm>
          <a:off x="0" y="5538550"/>
          <a:ext cx="4197645" cy="1121049"/>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Colonne</a:t>
          </a:r>
          <a:r>
            <a:rPr lang="fr-FR" sz="1100" b="0" baseline="0">
              <a:solidFill>
                <a:sysClr val="windowText" lastClr="000000"/>
              </a:solidFill>
              <a:effectLst/>
              <a:latin typeface="Arial" panose="020B0604020202020204" pitchFamily="34" charset="0"/>
              <a:ea typeface="+mn-ea"/>
              <a:cs typeface="Arial" panose="020B0604020202020204" pitchFamily="34" charset="0"/>
            </a:rPr>
            <a:t> A : Indiquer le pays de localisation du site de travail des cyber employés</a:t>
          </a:r>
          <a:endParaRPr lang="en-US" b="0">
            <a:solidFill>
              <a:sysClr val="windowText" lastClr="000000"/>
            </a:solidFill>
            <a:effectLst/>
            <a:latin typeface="Arial" panose="020B0604020202020204" pitchFamily="34" charset="0"/>
            <a:cs typeface="Arial" panose="020B0604020202020204" pitchFamily="34" charset="0"/>
          </a:endParaRPr>
        </a:p>
        <a:p>
          <a:r>
            <a:rPr lang="fr-FR" sz="1100" b="0" baseline="0">
              <a:solidFill>
                <a:sysClr val="windowText" lastClr="000000"/>
              </a:solidFill>
              <a:effectLst/>
              <a:latin typeface="Arial" panose="020B0604020202020204" pitchFamily="34" charset="0"/>
              <a:ea typeface="+mn-ea"/>
              <a:cs typeface="Arial" panose="020B0604020202020204" pitchFamily="34" charset="0"/>
            </a:rPr>
            <a:t>Colonne B : Indiquer le pourcentage de vos employés ou le nombre total pour chaque pays</a:t>
          </a:r>
          <a:endParaRPr lang="en-US" b="0">
            <a:solidFill>
              <a:sysClr val="windowText" lastClr="000000"/>
            </a:solidFill>
            <a:effectLst/>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12</xdr:row>
      <xdr:rowOff>937</xdr:rowOff>
    </xdr:from>
    <xdr:to>
      <xdr:col>0</xdr:col>
      <xdr:colOff>3077441</xdr:colOff>
      <xdr:row>16</xdr:row>
      <xdr:rowOff>17009</xdr:rowOff>
    </xdr:to>
    <xdr:sp macro="" textlink="">
      <xdr:nvSpPr>
        <xdr:cNvPr id="2" name="ZoneTexte 1">
          <a:extLst>
            <a:ext uri="{FF2B5EF4-FFF2-40B4-BE49-F238E27FC236}">
              <a16:creationId xmlns:a16="http://schemas.microsoft.com/office/drawing/2014/main" id="{A0054DDD-D2C1-4755-A2F9-A651450B2187}"/>
            </a:ext>
          </a:extLst>
        </xdr:cNvPr>
        <xdr:cNvSpPr txBox="1"/>
      </xdr:nvSpPr>
      <xdr:spPr>
        <a:xfrm>
          <a:off x="0" y="2280133"/>
          <a:ext cx="3077441" cy="730447"/>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Facultatif</a:t>
          </a:r>
          <a:r>
            <a:rPr lang="fr-FR" sz="1100" b="0" baseline="0">
              <a:solidFill>
                <a:sysClr val="windowText" lastClr="000000"/>
              </a:solidFill>
              <a:effectLst/>
              <a:latin typeface="Arial" panose="020B0604020202020204" pitchFamily="34" charset="0"/>
              <a:ea typeface="+mn-ea"/>
              <a:cs typeface="Arial" panose="020B0604020202020204" pitchFamily="34" charset="0"/>
            </a:rPr>
            <a:t>, mais peut faire gagner du temps et de la clarté, car ces informations rempliront automatiquement d'autres onglets.</a:t>
          </a:r>
          <a:endParaRPr lang="en-US" b="0">
            <a:solidFill>
              <a:sysClr val="windowText" lastClr="000000"/>
            </a:solidFill>
            <a:effectLst/>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11</xdr:row>
      <xdr:rowOff>141720</xdr:rowOff>
    </xdr:from>
    <xdr:to>
      <xdr:col>1</xdr:col>
      <xdr:colOff>0</xdr:colOff>
      <xdr:row>14</xdr:row>
      <xdr:rowOff>366889</xdr:rowOff>
    </xdr:to>
    <xdr:sp macro="" textlink="">
      <xdr:nvSpPr>
        <xdr:cNvPr id="3" name="ZoneTexte 1">
          <a:extLst>
            <a:ext uri="{FF2B5EF4-FFF2-40B4-BE49-F238E27FC236}">
              <a16:creationId xmlns:a16="http://schemas.microsoft.com/office/drawing/2014/main" id="{B875459D-C63D-4EB5-8CDC-50D5D09A78A2}"/>
            </a:ext>
          </a:extLst>
        </xdr:cNvPr>
        <xdr:cNvSpPr txBox="1"/>
      </xdr:nvSpPr>
      <xdr:spPr>
        <a:xfrm>
          <a:off x="0" y="3457831"/>
          <a:ext cx="3252611" cy="1474002"/>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sz="1100">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Chaque ligne sera additionnée dans la cellule H13 pour donner le nombre total</a:t>
          </a:r>
          <a:r>
            <a:rPr lang="fr-FR" sz="1100" b="0" baseline="0">
              <a:solidFill>
                <a:sysClr val="windowText" lastClr="000000"/>
              </a:solidFill>
              <a:effectLst/>
              <a:latin typeface="Arial" panose="020B0604020202020204" pitchFamily="34" charset="0"/>
              <a:ea typeface="+mn-ea"/>
              <a:cs typeface="Arial" panose="020B0604020202020204" pitchFamily="34" charset="0"/>
            </a:rPr>
            <a:t> de postes de travail distribués (ordinateurs portables et ordinateurs de bureau), ne comptez donc pas un poste de travail dans plusieurs catégories.</a:t>
          </a:r>
          <a:endParaRPr lang="en-US" sz="1100" b="0">
            <a:solidFill>
              <a:sysClr val="windowText" lastClr="000000"/>
            </a:solidFill>
            <a:effectLst/>
            <a:latin typeface="Arial" panose="020B0604020202020204" pitchFamily="34" charset="0"/>
            <a:cs typeface="Arial" panose="020B0604020202020204" pitchFamily="34" charset="0"/>
          </a:endParaRPr>
        </a:p>
        <a:p>
          <a:r>
            <a:rPr lang="fr-FR" sz="1100" b="0" baseline="0">
              <a:solidFill>
                <a:sysClr val="windowText" lastClr="000000"/>
              </a:solidFill>
              <a:effectLst/>
              <a:latin typeface="Arial" panose="020B0604020202020204" pitchFamily="34" charset="0"/>
              <a:ea typeface="+mn-ea"/>
              <a:cs typeface="Arial" panose="020B0604020202020204" pitchFamily="34" charset="0"/>
            </a:rPr>
            <a:t>Notez que la somme de la cellule H13 exclut les sauvegardes</a:t>
          </a:r>
          <a:endParaRPr lang="fr-FR" sz="1100" b="0" kern="1200" baseline="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12</xdr:row>
      <xdr:rowOff>25840</xdr:rowOff>
    </xdr:from>
    <xdr:to>
      <xdr:col>1</xdr:col>
      <xdr:colOff>10702</xdr:colOff>
      <xdr:row>16</xdr:row>
      <xdr:rowOff>12439</xdr:rowOff>
    </xdr:to>
    <xdr:sp macro="" textlink="">
      <xdr:nvSpPr>
        <xdr:cNvPr id="3" name="ZoneTexte 1">
          <a:extLst>
            <a:ext uri="{FF2B5EF4-FFF2-40B4-BE49-F238E27FC236}">
              <a16:creationId xmlns:a16="http://schemas.microsoft.com/office/drawing/2014/main" id="{B73D9352-2D44-490E-8768-5497E77AB6B1}"/>
            </a:ext>
          </a:extLst>
        </xdr:cNvPr>
        <xdr:cNvSpPr txBox="1"/>
      </xdr:nvSpPr>
      <xdr:spPr>
        <a:xfrm>
          <a:off x="0" y="3785896"/>
          <a:ext cx="4213118" cy="75716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sz="1100" b="1">
            <a:effectLst/>
            <a:latin typeface="Arial" panose="020B0604020202020204" pitchFamily="34" charset="0"/>
            <a:cs typeface="Arial" panose="020B0604020202020204" pitchFamily="34" charset="0"/>
          </a:endParaRPr>
        </a:p>
        <a:p>
          <a:r>
            <a:rPr lang="fr-FR" sz="1100" b="0">
              <a:solidFill>
                <a:sysClr val="windowText" lastClr="000000"/>
              </a:solidFill>
              <a:effectLst/>
              <a:latin typeface="Arial" panose="020B0604020202020204" pitchFamily="34" charset="0"/>
              <a:ea typeface="+mn-ea"/>
              <a:cs typeface="Arial" panose="020B0604020202020204" pitchFamily="34" charset="0"/>
            </a:rPr>
            <a:t>Le PUE, la</a:t>
          </a:r>
          <a:r>
            <a:rPr lang="fr-FR" sz="1100" b="0" baseline="0">
              <a:solidFill>
                <a:sysClr val="windowText" lastClr="000000"/>
              </a:solidFill>
              <a:effectLst/>
              <a:latin typeface="Arial" panose="020B0604020202020204" pitchFamily="34" charset="0"/>
              <a:ea typeface="+mn-ea"/>
              <a:cs typeface="Arial" panose="020B0604020202020204" pitchFamily="34" charset="0"/>
            </a:rPr>
            <a:t> durée de vie et la localisation sont automatiquement complétés si l'ID du centre de données existe dans la feuille "Cartographie du DC".</a:t>
          </a:r>
          <a:endParaRPr lang="en-US" sz="1100" b="0">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0</xdr:col>
      <xdr:colOff>0</xdr:colOff>
      <xdr:row>21</xdr:row>
      <xdr:rowOff>175417</xdr:rowOff>
    </xdr:from>
    <xdr:to>
      <xdr:col>0</xdr:col>
      <xdr:colOff>4173876</xdr:colOff>
      <xdr:row>25</xdr:row>
      <xdr:rowOff>60786</xdr:rowOff>
    </xdr:to>
    <xdr:sp macro="" textlink="">
      <xdr:nvSpPr>
        <xdr:cNvPr id="6" name="ZoneTexte 1">
          <a:extLst>
            <a:ext uri="{FF2B5EF4-FFF2-40B4-BE49-F238E27FC236}">
              <a16:creationId xmlns:a16="http://schemas.microsoft.com/office/drawing/2014/main" id="{86F1F49C-F3EF-4628-BE50-CBD27F5E1C41}"/>
            </a:ext>
          </a:extLst>
        </xdr:cNvPr>
        <xdr:cNvSpPr txBox="1"/>
      </xdr:nvSpPr>
      <xdr:spPr>
        <a:xfrm>
          <a:off x="0" y="5926091"/>
          <a:ext cx="4173876" cy="777223"/>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sz="1100" b="1">
            <a:solidFill>
              <a:schemeClr val="dk1"/>
            </a:solidFill>
            <a:effectLst/>
            <a:latin typeface="Arial" panose="020B0604020202020204" pitchFamily="34" charset="0"/>
            <a:ea typeface="+mn-ea"/>
            <a:cs typeface="Arial" panose="020B0604020202020204" pitchFamily="34" charset="0"/>
          </a:endParaRPr>
        </a:p>
        <a:p>
          <a:pPr marL="0" indent="0"/>
          <a:r>
            <a:rPr lang="fr-FR" sz="1100" b="0">
              <a:solidFill>
                <a:sysClr val="windowText" lastClr="000000"/>
              </a:solidFill>
              <a:effectLst/>
              <a:latin typeface="Arial" panose="020B0604020202020204" pitchFamily="34" charset="0"/>
              <a:ea typeface="+mn-ea"/>
              <a:cs typeface="Arial" panose="020B0604020202020204" pitchFamily="34" charset="0"/>
            </a:rPr>
            <a:t>Le PUE, la durée de vie et la localisation sont automatiquement complétés si l'ID du centre de données existe dans la feuille "Cartographie du DC".</a:t>
          </a:r>
          <a:endParaRPr lang="en-US" sz="1100" b="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31</xdr:row>
      <xdr:rowOff>31748</xdr:rowOff>
    </xdr:from>
    <xdr:to>
      <xdr:col>0</xdr:col>
      <xdr:colOff>4173876</xdr:colOff>
      <xdr:row>35</xdr:row>
      <xdr:rowOff>171236</xdr:rowOff>
    </xdr:to>
    <xdr:sp macro="" textlink="">
      <xdr:nvSpPr>
        <xdr:cNvPr id="7" name="ZoneTexte 1">
          <a:extLst>
            <a:ext uri="{FF2B5EF4-FFF2-40B4-BE49-F238E27FC236}">
              <a16:creationId xmlns:a16="http://schemas.microsoft.com/office/drawing/2014/main" id="{DD48B577-26CB-433E-A67D-AD6C77735AC1}"/>
            </a:ext>
          </a:extLst>
        </xdr:cNvPr>
        <xdr:cNvSpPr txBox="1"/>
      </xdr:nvSpPr>
      <xdr:spPr>
        <a:xfrm>
          <a:off x="0" y="7822984"/>
          <a:ext cx="4173876" cy="85297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fr-FR" sz="1100" b="1">
              <a:solidFill>
                <a:schemeClr val="dk1"/>
              </a:solidFill>
              <a:effectLst/>
              <a:latin typeface="Arial" panose="020B0604020202020204" pitchFamily="34" charset="0"/>
              <a:ea typeface="+mn-ea"/>
              <a:cs typeface="Arial" panose="020B0604020202020204" pitchFamily="34" charset="0"/>
            </a:rPr>
            <a:t>Notice de remplissage</a:t>
          </a:r>
          <a:endParaRPr lang="en-US" sz="1100" b="1">
            <a:solidFill>
              <a:schemeClr val="dk1"/>
            </a:solidFill>
            <a:effectLst/>
            <a:latin typeface="Arial" panose="020B0604020202020204" pitchFamily="34" charset="0"/>
            <a:ea typeface="+mn-ea"/>
            <a:cs typeface="Arial" panose="020B0604020202020204" pitchFamily="34" charset="0"/>
          </a:endParaRPr>
        </a:p>
        <a:p>
          <a:pPr marL="0" indent="0"/>
          <a:r>
            <a:rPr lang="fr-FR" sz="1100" b="0">
              <a:solidFill>
                <a:sysClr val="windowText" lastClr="000000"/>
              </a:solidFill>
              <a:effectLst/>
              <a:latin typeface="Arial" panose="020B0604020202020204" pitchFamily="34" charset="0"/>
              <a:ea typeface="+mn-ea"/>
              <a:cs typeface="Arial" panose="020B0604020202020204" pitchFamily="34" charset="0"/>
            </a:rPr>
            <a:t>Le PUE, la durée de vie et la localisation sont automatiquement complétés si l'ID du centre de données existe dans la feuille "Cartographie du DC".</a:t>
          </a:r>
          <a:endParaRPr lang="en-US" sz="1100" b="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12</xdr:row>
      <xdr:rowOff>245327</xdr:rowOff>
    </xdr:from>
    <xdr:to>
      <xdr:col>0</xdr:col>
      <xdr:colOff>5414818</xdr:colOff>
      <xdr:row>15</xdr:row>
      <xdr:rowOff>115455</xdr:rowOff>
    </xdr:to>
    <xdr:sp macro="" textlink="">
      <xdr:nvSpPr>
        <xdr:cNvPr id="3" name="ZoneTexte 2">
          <a:extLst>
            <a:ext uri="{FF2B5EF4-FFF2-40B4-BE49-F238E27FC236}">
              <a16:creationId xmlns:a16="http://schemas.microsoft.com/office/drawing/2014/main" id="{F6F52A3F-0E14-4BA7-A0F5-AF5B15E2DD34}"/>
            </a:ext>
            <a:ext uri="{147F2762-F138-4A5C-976F-8EAC2B608ADB}">
              <a16:predDERef xmlns:a16="http://schemas.microsoft.com/office/drawing/2014/main" pred="{90B45B13-ED03-46AB-9968-F74C6AB8B8A2}"/>
            </a:ext>
          </a:extLst>
        </xdr:cNvPr>
        <xdr:cNvSpPr txBox="1"/>
      </xdr:nvSpPr>
      <xdr:spPr>
        <a:xfrm>
          <a:off x="0" y="4068155"/>
          <a:ext cx="5414818" cy="691138"/>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b="1" i="0">
              <a:solidFill>
                <a:schemeClr val="dk1"/>
              </a:solidFill>
              <a:effectLst/>
              <a:latin typeface="Arial" panose="020B0604020202020204" pitchFamily="34" charset="0"/>
              <a:ea typeface="+mn-ea"/>
              <a:cs typeface="Arial" panose="020B0604020202020204" pitchFamily="34" charset="0"/>
            </a:rPr>
            <a:t>Notice de remplissage</a:t>
          </a:r>
          <a:endParaRPr lang="en-US" sz="1200" b="1" i="0">
            <a:effectLst/>
            <a:latin typeface="Arial" panose="020B0604020202020204" pitchFamily="34" charset="0"/>
            <a:cs typeface="Arial" panose="020B0604020202020204" pitchFamily="34" charset="0"/>
          </a:endParaRPr>
        </a:p>
        <a:p>
          <a:r>
            <a:rPr lang="fr-FR" sz="1200" b="0" i="0">
              <a:solidFill>
                <a:sysClr val="windowText" lastClr="000000"/>
              </a:solidFill>
              <a:effectLst/>
              <a:latin typeface="Arial" panose="020B0604020202020204" pitchFamily="34" charset="0"/>
              <a:ea typeface="+mn-ea"/>
              <a:cs typeface="Arial" panose="020B0604020202020204" pitchFamily="34" charset="0"/>
            </a:rPr>
            <a:t>Des capacités de sauvegarde pour l'ensemble de l'entreprise sont nécessaires</a:t>
          </a:r>
          <a:r>
            <a:rPr lang="fr-FR" sz="1200" b="0" i="0" baseline="0">
              <a:solidFill>
                <a:sysClr val="windowText" lastClr="000000"/>
              </a:solidFill>
              <a:effectLst/>
              <a:latin typeface="Arial" panose="020B0604020202020204" pitchFamily="34" charset="0"/>
              <a:ea typeface="+mn-ea"/>
              <a:cs typeface="Arial" panose="020B0604020202020204" pitchFamily="34" charset="0"/>
            </a:rPr>
            <a:t> (pour les </a:t>
          </a:r>
          <a:r>
            <a:rPr lang="fr-FR" sz="1100" b="0" i="0" baseline="0">
              <a:solidFill>
                <a:sysClr val="windowText" lastClr="000000"/>
              </a:solidFill>
              <a:effectLst/>
              <a:latin typeface="Arial" panose="020B0604020202020204" pitchFamily="34" charset="0"/>
              <a:ea typeface="+mn-ea"/>
              <a:cs typeface="Arial" panose="020B0604020202020204" pitchFamily="34" charset="0"/>
            </a:rPr>
            <a:t>applications</a:t>
          </a:r>
          <a:r>
            <a:rPr lang="fr-FR" sz="1200" b="0" i="0" baseline="0">
              <a:solidFill>
                <a:sysClr val="windowText" lastClr="000000"/>
              </a:solidFill>
              <a:effectLst/>
              <a:latin typeface="Arial" panose="020B0604020202020204" pitchFamily="34" charset="0"/>
              <a:ea typeface="+mn-ea"/>
              <a:cs typeface="Arial" panose="020B0604020202020204" pitchFamily="34" charset="0"/>
            </a:rPr>
            <a:t> cyber et non cyber)</a:t>
          </a:r>
          <a:r>
            <a:rPr lang="en-US" sz="1200" b="0" i="0" baseline="0">
              <a:solidFill>
                <a:sysClr val="windowText" lastClr="000000"/>
              </a:solidFill>
              <a:effectLst/>
              <a:latin typeface="Arial" panose="020B0604020202020204" pitchFamily="34" charset="0"/>
              <a:ea typeface="+mn-ea"/>
              <a:cs typeface="Arial" panose="020B0604020202020204" pitchFamily="34" charset="0"/>
            </a:rPr>
            <a:t>.</a:t>
          </a:r>
          <a:endParaRPr lang="fr-FR" sz="1200" b="0" i="0" baseline="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twoCellAnchor>
    <xdr:from>
      <xdr:col>0</xdr:col>
      <xdr:colOff>16282</xdr:colOff>
      <xdr:row>17</xdr:row>
      <xdr:rowOff>185775</xdr:rowOff>
    </xdr:from>
    <xdr:to>
      <xdr:col>0</xdr:col>
      <xdr:colOff>5431100</xdr:colOff>
      <xdr:row>32</xdr:row>
      <xdr:rowOff>38484</xdr:rowOff>
    </xdr:to>
    <xdr:sp macro="" textlink="">
      <xdr:nvSpPr>
        <xdr:cNvPr id="6" name="ZoneTexte 3">
          <a:extLst>
            <a:ext uri="{FF2B5EF4-FFF2-40B4-BE49-F238E27FC236}">
              <a16:creationId xmlns:a16="http://schemas.microsoft.com/office/drawing/2014/main" id="{E1942064-D46C-4B44-8263-8DB633891DE8}"/>
            </a:ext>
            <a:ext uri="{147F2762-F138-4A5C-976F-8EAC2B608ADB}">
              <a16:predDERef xmlns:a16="http://schemas.microsoft.com/office/drawing/2014/main" pred="{90B45B13-ED03-46AB-9968-F74C6AB8B8A2}"/>
            </a:ext>
          </a:extLst>
        </xdr:cNvPr>
        <xdr:cNvSpPr txBox="1"/>
      </xdr:nvSpPr>
      <xdr:spPr>
        <a:xfrm>
          <a:off x="16282" y="5214462"/>
          <a:ext cx="5414818" cy="2739073"/>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Choisissez la catégorie "Serveurs redondants" ou "Serveurs de sauvegarde".</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 quantité de CPU, RAM, Disque dur/HDD et SSD est la même pour tous les serveurs.</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 : Si j'ai 8 serveurs avec chacun 2 CPUs et 256GB de RAM, Disque dur/HDD et 2 SSD de 2 TB chacun, je remplis la ligne avec ce qui suit :</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Serveurs physiques (unité) = 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CPU physique (unité) = 16 (2x8)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RAM (GB) = 2048 (256x8)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Disque dur/HDD (unité) = 16 (2x8)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SSD (GB) = 32000 (2x2TBx8 = 4000GBx8)</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Le PUE, la durée de vie et la localisation sont automatiquement complétés si l'ID du centre de données existe dans la feuille "</a:t>
          </a:r>
          <a:r>
            <a:rPr lang="fr-FR" sz="1100" b="0" baseline="0">
              <a:solidFill>
                <a:sysClr val="windowText" lastClr="000000"/>
              </a:solidFill>
              <a:effectLst/>
              <a:latin typeface="Arial" panose="020B0604020202020204" pitchFamily="34" charset="0"/>
              <a:ea typeface="+mn-ea"/>
              <a:cs typeface="Arial" panose="020B0604020202020204" pitchFamily="34" charset="0"/>
            </a:rPr>
            <a:t>Cartographie du DC</a:t>
          </a:r>
          <a:r>
            <a:rPr kumimoji="0" lang="fr-FR"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11</xdr:row>
      <xdr:rowOff>49365</xdr:rowOff>
    </xdr:from>
    <xdr:to>
      <xdr:col>0</xdr:col>
      <xdr:colOff>7009660</xdr:colOff>
      <xdr:row>28</xdr:row>
      <xdr:rowOff>143608</xdr:rowOff>
    </xdr:to>
    <xdr:sp macro="" textlink="">
      <xdr:nvSpPr>
        <xdr:cNvPr id="32" name="ZoneTexte 1">
          <a:extLst>
            <a:ext uri="{FF2B5EF4-FFF2-40B4-BE49-F238E27FC236}">
              <a16:creationId xmlns:a16="http://schemas.microsoft.com/office/drawing/2014/main" id="{185F4DDF-1935-4FAD-8651-5709A13740EA}"/>
            </a:ext>
          </a:extLst>
        </xdr:cNvPr>
        <xdr:cNvSpPr txBox="1"/>
      </xdr:nvSpPr>
      <xdr:spPr>
        <a:xfrm>
          <a:off x="0" y="3433977"/>
          <a:ext cx="7009660" cy="344186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Avis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0" u="none" strike="noStrike" kern="120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Si vous remplissez les CPU physiques, ne remplissez pas les vCPU liés à ces CPU physiques (pour éviter un double comptage ). </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200" b="1" i="0" u="none" strike="noStrike" kern="120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 quantité de RAM, CPU, SSD, HDD est la quantité globale pour l'infrastructure considérée :</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Ex : Si j'ai une application hébergée sur 3VM avec chacune 2 vCPUs, 256GB de RAM et utilisant 2 Disque dur/HDD, je remplis la ligne avec ce qui suit :</a:t>
          </a:r>
          <a:endParaRPr kumimoji="0" lang="en-GB"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Serveurs physiques (unité) = 8</a:t>
          </a:r>
          <a:endParaRPr kumimoji="0" lang="en-GB"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vCPU physique (unité) = 16 (2x8)</a:t>
          </a:r>
          <a:endParaRPr kumimoji="0" lang="en-GB"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RAM (GB) = 2048 (256x8)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Disque dur/HDD = 6 (3x2) </a:t>
          </a:r>
          <a:endParaRPr kumimoji="0" lang="en-GB"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200" b="1"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Vous pouvez également ajouter plusieurs lignes pour une application si cela est plus facile. Les </a:t>
          </a:r>
          <a:r>
            <a:rPr kumimoji="0" lang="en-GB"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cellules globales</a:t>
          </a:r>
          <a:r>
            <a:rPr kumimoji="0" lang="fr-FR" sz="1200" b="1"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r>
            <a:rPr kumimoji="0" lang="en-GB"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RAM, CPU, SSD, Disque dur/HDD écrites doivent correspondre à l'infrarouge total utilisé par l'application.</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200" b="1"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Le PUE, la durée de vie et la localisation sont automatiquement complétés si l'ID du centre de données existe dans la feuille "</a:t>
          </a:r>
          <a:r>
            <a:rPr lang="fr-FR" sz="1200" b="1" baseline="0">
              <a:solidFill>
                <a:schemeClr val="dk1"/>
              </a:solidFill>
              <a:effectLst/>
              <a:latin typeface="Arial" panose="020B0604020202020204" pitchFamily="34" charset="0"/>
              <a:ea typeface="+mn-ea"/>
              <a:cs typeface="Arial" panose="020B0604020202020204" pitchFamily="34" charset="0"/>
            </a:rPr>
            <a:t>Cartographie du DC</a:t>
          </a:r>
          <a:r>
            <a:rPr kumimoji="0" lang="fr-FR" sz="12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t>
          </a:r>
        </a:p>
      </xdr:txBody>
    </xdr:sp>
    <xdr:clientData/>
  </xdr:twoCellAnchor>
  <xdr:twoCellAnchor>
    <xdr:from>
      <xdr:col>0</xdr:col>
      <xdr:colOff>0</xdr:colOff>
      <xdr:row>59</xdr:row>
      <xdr:rowOff>25400</xdr:rowOff>
    </xdr:from>
    <xdr:to>
      <xdr:col>0</xdr:col>
      <xdr:colOff>7009660</xdr:colOff>
      <xdr:row>64</xdr:row>
      <xdr:rowOff>134055</xdr:rowOff>
    </xdr:to>
    <xdr:sp macro="" textlink="">
      <xdr:nvSpPr>
        <xdr:cNvPr id="4" name="ZoneTexte 3">
          <a:extLst>
            <a:ext uri="{FF2B5EF4-FFF2-40B4-BE49-F238E27FC236}">
              <a16:creationId xmlns:a16="http://schemas.microsoft.com/office/drawing/2014/main" id="{F2E26133-B315-4C3D-BF18-1D6EA70BDABC}"/>
            </a:ext>
          </a:extLst>
        </xdr:cNvPr>
        <xdr:cNvSpPr txBox="1"/>
      </xdr:nvSpPr>
      <xdr:spPr>
        <a:xfrm>
          <a:off x="0" y="12838289"/>
          <a:ext cx="7009660" cy="106115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Pour chaque solution, si vous remplissez la méthodologie serveur, ne remplissez pas la méthodologie coût pour cette application (afin d'éviter un double comptage).</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0" u="none" strike="noStrike" kern="120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Le PUE, la durée de vie et la localisation sont automatiquement complétés si l'ID du centre de données existe dans la feuille "</a:t>
          </a:r>
          <a:r>
            <a:rPr lang="fr-FR" sz="1100" b="0" baseline="0">
              <a:solidFill>
                <a:schemeClr val="dk1"/>
              </a:solidFill>
              <a:effectLst/>
              <a:latin typeface="Arial" panose="020B0604020202020204" pitchFamily="34" charset="0"/>
              <a:ea typeface="+mn-ea"/>
              <a:cs typeface="Arial" panose="020B0604020202020204" pitchFamily="34" charset="0"/>
            </a:rPr>
            <a:t>Cartographie du DC</a:t>
          </a:r>
          <a:r>
            <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t>
          </a:r>
        </a:p>
      </xdr:txBody>
    </xdr:sp>
    <xdr:clientData/>
  </xdr:twoCellAnchor>
  <xdr:twoCellAnchor>
    <xdr:from>
      <xdr:col>0</xdr:col>
      <xdr:colOff>0</xdr:colOff>
      <xdr:row>32</xdr:row>
      <xdr:rowOff>142257</xdr:rowOff>
    </xdr:from>
    <xdr:to>
      <xdr:col>2</xdr:col>
      <xdr:colOff>372452</xdr:colOff>
      <xdr:row>35</xdr:row>
      <xdr:rowOff>136072</xdr:rowOff>
    </xdr:to>
    <xdr:sp macro="" textlink="">
      <xdr:nvSpPr>
        <xdr:cNvPr id="5" name="ZoneTexte 4">
          <a:extLst>
            <a:ext uri="{FF2B5EF4-FFF2-40B4-BE49-F238E27FC236}">
              <a16:creationId xmlns:a16="http://schemas.microsoft.com/office/drawing/2014/main" id="{0BBB31DD-0BAA-40D8-AE45-B227E89E6E5F}"/>
            </a:ext>
          </a:extLst>
        </xdr:cNvPr>
        <xdr:cNvSpPr txBox="1"/>
      </xdr:nvSpPr>
      <xdr:spPr>
        <a:xfrm>
          <a:off x="0" y="7231055"/>
          <a:ext cx="8578606" cy="54333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Ne remplissez qu'un seul des deux tableaux ci-dessous (par serveur ou par coût), afin d'éviter les doubles comptages !</a:t>
          </a:r>
          <a:endParaRPr kumimoji="0" lang="fr-FR" sz="11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0</xdr:col>
      <xdr:colOff>0</xdr:colOff>
      <xdr:row>38</xdr:row>
      <xdr:rowOff>73604</xdr:rowOff>
    </xdr:from>
    <xdr:to>
      <xdr:col>0</xdr:col>
      <xdr:colOff>7000412</xdr:colOff>
      <xdr:row>55</xdr:row>
      <xdr:rowOff>161925</xdr:rowOff>
    </xdr:to>
    <xdr:sp macro="" textlink="">
      <xdr:nvSpPr>
        <xdr:cNvPr id="29" name="ZoneTexte 5">
          <a:extLst>
            <a:ext uri="{FF2B5EF4-FFF2-40B4-BE49-F238E27FC236}">
              <a16:creationId xmlns:a16="http://schemas.microsoft.com/office/drawing/2014/main" id="{E4688C3F-2CCE-4A18-BFE9-EBB8CCE060DD}"/>
            </a:ext>
          </a:extLst>
        </xdr:cNvPr>
        <xdr:cNvSpPr txBox="1"/>
      </xdr:nvSpPr>
      <xdr:spPr>
        <a:xfrm>
          <a:off x="0" y="8812560"/>
          <a:ext cx="7000412" cy="354691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Notice de remplissage</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1" i="0" u="none" strike="noStrike" kern="120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Si vous remplissez les CPU physiques, ne remplissez pas les vCPU liés à ces CPU physiques (pour éviter un double comptage). </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1" i="0" u="none" strike="noStrike" kern="120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 quantité de RAM, CPU, SSD, Disque dur/HDD est la quantité globale pour l'infrastructure considérée :</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Ex : Si j'ai une application hébergée sur 3VM avec chacune 2 vCPUs, 256GB de RAM et utilisant 2 Disque dur/ HDD, je remplis la ligne avec ce qui suit :</a:t>
          </a:r>
          <a:endPar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Serveurs physiques (unité) = 8</a:t>
          </a:r>
          <a:endPar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vCPU physique (unité) = 16 (2x8)</a:t>
          </a:r>
          <a:endPar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RAM (GB) = 2048 (256x8)</a:t>
          </a: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1"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Disque dur/HDD = 6 (3x2) </a:t>
          </a:r>
          <a:endPar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Vous pouvez également ajouter plusieurs lignes pour une application si cela est plus facile. Les </a:t>
          </a:r>
          <a:r>
            <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cellules globales</a:t>
          </a:r>
          <a:r>
            <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r>
            <a:rPr kumimoji="0" lang="en-GB"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RAM, CPU, SSD, Disque dur/HDD écrites doivent correspondre à l'infrarouge total utilisé par l'application.</a:t>
          </a:r>
        </a:p>
        <a:p>
          <a:pPr marL="0" marR="0" lvl="0" indent="0" defTabSz="914400" eaLnBrk="1" fontAlgn="auto" latinLnBrk="0" hangingPunct="1">
            <a:lnSpc>
              <a:spcPct val="100000"/>
            </a:lnSpc>
            <a:spcBef>
              <a:spcPts val="0"/>
            </a:spcBef>
            <a:spcAft>
              <a:spcPts val="0"/>
            </a:spcAft>
            <a:buClrTx/>
            <a:buSzTx/>
            <a:buFontTx/>
            <a:buNone/>
            <a:tabLst/>
            <a:defRPr/>
          </a:pPr>
          <a:endParaRPr kumimoji="0" lang="fr-FR" sz="1100" b="0" i="0" u="none" strike="noStrike" kern="120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Le PUE, la durée de vie et la localisation sont automatiquement complétés si l'ID du centre de données existe dans la feuille "</a:t>
          </a:r>
          <a:r>
            <a:rPr lang="fr-FR" sz="1100" b="0" baseline="0">
              <a:solidFill>
                <a:schemeClr val="dk1"/>
              </a:solidFill>
              <a:effectLst/>
              <a:latin typeface="Arial" panose="020B0604020202020204" pitchFamily="34" charset="0"/>
              <a:ea typeface="+mn-ea"/>
              <a:cs typeface="Arial" panose="020B0604020202020204" pitchFamily="34" charset="0"/>
            </a:rPr>
            <a:t>Cartographie du DC</a:t>
          </a:r>
          <a:r>
            <a:rPr kumimoji="0" lang="fr-FR" sz="11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giplace.sharepoint.com/sites/WICCYBERSUSTAINABILITY/Documents%20partages/07%20-%20Methodo%20v2/Template%20EN%20v2%20-%20Cybersustainability_GHG%20Emissions%20Calculator.xlsx" TargetMode="External"/><Relationship Id="rId1" Type="http://schemas.openxmlformats.org/officeDocument/2006/relationships/externalLinkPath" Target="Template%20EN%20v2%20-%20Cybersustainability_GHG%20Emissions%20Calculato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 Methodology Presentation"/>
      <sheetName val="0.1 Referential"/>
      <sheetName val="0.2 READ ME"/>
      <sheetName val="1.0 Staff Location"/>
      <sheetName val="1.1 Cyber devices"/>
      <sheetName val="1.2 Network"/>
      <sheetName val="1.3 Backup servers"/>
      <sheetName val="1.4 Cyber software infra"/>
      <sheetName val="1.5 External services"/>
      <sheetName val="1.6 Travel"/>
      <sheetName val="1.7 Non-cyber equipments"/>
      <sheetName val="2.1 Mapping Devices"/>
      <sheetName val="2.2 Mapping Network"/>
      <sheetName val="2.3 Mapping Backup Servers"/>
      <sheetName val="2.4 Mapping CyberSoftware Infra"/>
      <sheetName val="2.5 Mapping External services"/>
      <sheetName val="2.6 Mapping Travel"/>
      <sheetName val="2.7 Mapping Non Cyber"/>
      <sheetName val="3.1 Electricity mix"/>
      <sheetName val="3.2 Emission Factors"/>
      <sheetName val="3.3 Assumptions"/>
      <sheetName val="4.1 Dashboard_Control"/>
      <sheetName val="4.2 Dashboard_Topic"/>
      <sheetName val="4.3 Dashboard_Category"/>
      <sheetName val="5.1 Action Plan"/>
    </sheetNames>
    <sheetDataSet>
      <sheetData sheetId="0"/>
      <sheetData sheetId="1"/>
      <sheetData sheetId="2"/>
      <sheetData sheetId="3">
        <row r="12">
          <cell r="D12">
            <v>0.47659000000000001</v>
          </cell>
        </row>
        <row r="13">
          <cell r="D13">
            <v>0.37575000000000003</v>
          </cell>
        </row>
      </sheetData>
      <sheetData sheetId="4"/>
      <sheetData sheetId="5"/>
      <sheetData sheetId="6"/>
      <sheetData sheetId="7"/>
      <sheetData sheetId="8"/>
      <sheetData sheetId="9"/>
      <sheetData sheetId="10"/>
      <sheetData sheetId="11">
        <row r="12">
          <cell r="C12">
            <v>9.5868855000000011</v>
          </cell>
        </row>
        <row r="13">
          <cell r="C13">
            <v>14.070826891666666</v>
          </cell>
        </row>
      </sheetData>
      <sheetData sheetId="12">
        <row r="12">
          <cell r="C12">
            <v>27.451311839999995</v>
          </cell>
        </row>
        <row r="13">
          <cell r="C13">
            <v>22.987971428571431</v>
          </cell>
        </row>
      </sheetData>
      <sheetData sheetId="13">
        <row r="12">
          <cell r="C12">
            <v>6.4138688906399999</v>
          </cell>
        </row>
        <row r="13">
          <cell r="C13">
            <v>12.723155555555556</v>
          </cell>
        </row>
      </sheetData>
      <sheetData sheetId="14">
        <row r="12">
          <cell r="C12">
            <v>9.4553667676800011</v>
          </cell>
        </row>
        <row r="13">
          <cell r="C13">
            <v>4424.5835574042821</v>
          </cell>
        </row>
      </sheetData>
      <sheetData sheetId="15">
        <row r="12">
          <cell r="C12">
            <v>0</v>
          </cell>
        </row>
        <row r="13">
          <cell r="C13">
            <v>391.38189693842082</v>
          </cell>
        </row>
      </sheetData>
      <sheetData sheetId="16">
        <row r="12">
          <cell r="C12">
            <v>0</v>
          </cell>
        </row>
        <row r="13">
          <cell r="C13">
            <v>385.24667001999995</v>
          </cell>
        </row>
      </sheetData>
      <sheetData sheetId="17">
        <row r="12">
          <cell r="C12">
            <v>16.915796818000004</v>
          </cell>
        </row>
        <row r="13">
          <cell r="C13">
            <v>16.161091257333332</v>
          </cell>
        </row>
      </sheetData>
      <sheetData sheetId="18"/>
      <sheetData sheetId="19"/>
      <sheetData sheetId="20"/>
      <sheetData sheetId="21">
        <row r="1">
          <cell r="B1">
            <v>5336.9783993121509</v>
          </cell>
        </row>
        <row r="2">
          <cell r="B2">
            <v>69.823229816320008</v>
          </cell>
        </row>
        <row r="3">
          <cell r="B3">
            <v>5267.1551694958298</v>
          </cell>
        </row>
      </sheetData>
      <sheetData sheetId="22"/>
      <sheetData sheetId="23"/>
      <sheetData sheetId="2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37C7AB1-BB3B-47CD-B468-3B6D4FA8CA7A}" name="Method_NIST_Referential15" displayName="Method_NIST_Referential15" ref="I6:K76" totalsRowShown="0" headerRowDxfId="398" dataDxfId="396" headerRowBorderDxfId="397" tableBorderDxfId="395" totalsRowBorderDxfId="394">
  <autoFilter ref="I6:K76" xr:uid="{237C7AB1-BB3B-47CD-B468-3B6D4FA8CA7A}"/>
  <tableColumns count="3">
    <tableColumn id="1" xr3:uid="{F0EEC91B-350B-4034-80C1-7E0F86A056D6}" name="ID court" dataDxfId="393"/>
    <tableColumn id="2" xr3:uid="{D93A1471-8AB2-422E-8C49-1B6175300D0C}" name="Sujet" dataDxfId="392"/>
    <tableColumn id="3" xr3:uid="{5CAE9136-6CC9-450F-B398-F05502FF0A10}" name="Exigence simplifiée" dataDxfId="391"/>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9D93CCB7-0CBC-4D17-BF5C-CDA28A9C4028}" name="Proxy_réseau" displayName="Proxy_réseau" ref="B13:G16" totalsRowShown="0" headerRowDxfId="312" dataDxfId="310" headerRowBorderDxfId="311" tableBorderDxfId="309">
  <autoFilter ref="B13:G16" xr:uid="{D38FD372-162A-4006-ADDF-9863B233DC4E}"/>
  <tableColumns count="6">
    <tableColumn id="1" xr3:uid="{B52CE7AF-C7F1-4213-B99A-5109B8168FD7}" name="ID du centre de données" dataDxfId="308"/>
    <tableColumn id="14" xr3:uid="{D4787926-C0BD-469F-903B-6B210FA5E5E3}" name="PUE" dataDxfId="307">
      <calculatedColumnFormula>IFERROR(_xlfn.XLOOKUP(Proxy_réseau[[#This Row],[ID du centre de données]],Cartographie_DC[ID du centre de données],Cartographie_DC[PUE]),"")</calculatedColumnFormula>
    </tableColumn>
    <tableColumn id="4" xr3:uid="{7A4802C6-8751-4F4B-95F3-51B998AB5F11}" name="Quantité de proxy" dataDxfId="306"/>
    <tableColumn id="5" xr3:uid="{C4DF0C9C-9668-48AD-8FEC-DCD506E916FC}" name="Durée de vie" dataDxfId="305">
      <calculatedColumnFormula>IFERROR(_xlfn.XLOOKUP(Proxy_réseau[[#This Row],[ID du centre de données]],Cartographie_DC[ID du centre de données],Cartographie_DC[Durée de vie d''un Proxy  dans ce DC]),"")</calculatedColumnFormula>
    </tableColumn>
    <tableColumn id="2" xr3:uid="{C1B96E9C-CDCB-42B5-A701-99B18088A7D5}" name="Localisation" dataDxfId="304">
      <calculatedColumnFormula>IFERROR(_xlfn.XLOOKUP(Proxy_réseau[[#This Row],[ID du centre de données]],Cartographie_DC[ID du centre de données],Cartographie_DC[Localisation]),"")</calculatedColumnFormula>
    </tableColumn>
    <tableColumn id="3" xr3:uid="{588242F0-BF34-4A13-AA33-3EF0B2A3A2FA}" name="Commentaire" dataDxfId="303"/>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1EC872A-90A8-4632-B8BF-E1671138B29E}" name="Pare_feu_réseau" displayName="Pare_feu_réseau" ref="B23:G26" totalsRowShown="0" headerRowDxfId="302" dataDxfId="301" tableBorderDxfId="300">
  <autoFilter ref="B23:G26" xr:uid="{11EC872A-90A8-4632-B8BF-E1671138B29E}"/>
  <tableColumns count="6">
    <tableColumn id="1" xr3:uid="{3392C951-D7EE-4FF9-A9B4-4F8A44C2E3E5}" name="ID du centre de données" dataDxfId="299"/>
    <tableColumn id="2" xr3:uid="{BDB62221-6DAF-4477-B920-E41FC68DD474}" name="PUE" dataDxfId="298">
      <calculatedColumnFormula>IFERROR(_xlfn.XLOOKUP(Pare_feu_réseau[[#This Row],[ID du centre de données]],Cartographie_DC[ID du centre de données],Cartographie_DC[PUE]),"")</calculatedColumnFormula>
    </tableColumn>
    <tableColumn id="3" xr3:uid="{EAC4833D-CD7A-40F4-AC11-C68797467944}" name="Quantité de pare-feu/WAF" dataDxfId="297"/>
    <tableColumn id="4" xr3:uid="{2B27B8B9-D49D-4F2E-978D-1213C858CB74}" name="Durée de vie" dataDxfId="296">
      <calculatedColumnFormula>IFERROR(_xlfn.XLOOKUP(Pare_feu_réseau[[#This Row],[ID du centre de données]],Cartographie_DC[ID du centre de données],Cartographie_DC[Duré de vie d''un pare-feu dans ce DC]),"")</calculatedColumnFormula>
    </tableColumn>
    <tableColumn id="5" xr3:uid="{CBFE14DC-02AA-40EF-9047-16AE521DDFB6}" name="Localisation" dataDxfId="295">
      <calculatedColumnFormula>IFERROR(_xlfn.XLOOKUP(Pare_feu_réseau[[#This Row],[ID du centre de données]],Cartographie_DC[ID du centre de données],Cartographie_DC[Localisation]),"")</calculatedColumnFormula>
    </tableColumn>
    <tableColumn id="6" xr3:uid="{E561EC01-C8DB-4566-9097-5BA2C0FF3B7B}" name="Commentaire" dataDxfId="294"/>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126FF7F-428D-4E4B-B312-46994C6FD297}" name="IPS_IDS_réseau" displayName="IPS_IDS_réseau" ref="B31:G34" totalsRowShown="0" headerRowDxfId="293" dataDxfId="292" tableBorderDxfId="291">
  <autoFilter ref="B31:G34" xr:uid="{D126FF7F-428D-4E4B-B312-46994C6FD297}"/>
  <tableColumns count="6">
    <tableColumn id="1" xr3:uid="{AAF5975B-B757-4066-BD37-E938245BD07B}" name="ID du centre de données" dataDxfId="290"/>
    <tableColumn id="2" xr3:uid="{701A0E35-7C15-4466-8D1E-336D1B72C192}" name="PUE" dataDxfId="289">
      <calculatedColumnFormula>IFERROR(_xlfn.XLOOKUP(IPS_IDS_réseau[[#This Row],[ID du centre de données]],Cartographie_DC[ID du centre de données],Cartographie_DC[PUE]),"")</calculatedColumnFormula>
    </tableColumn>
    <tableColumn id="3" xr3:uid="{21419BAA-5AB3-4F0A-8F4B-69B7612A7E78}" name="Quantité de IPS / IDS" dataDxfId="288"/>
    <tableColumn id="4" xr3:uid="{F1CA12C9-FEC3-490F-AFFC-E7530C881F01}" name="Durée de vie" dataDxfId="287">
      <calculatedColumnFormula>IFERROR(_xlfn.XLOOKUP(IPS_IDS_réseau[[#This Row],[ID du centre de données]],Cartographie_DC[ID du centre de données],Cartographie_DC[Durée de vie d''un IPS-IDS dans ce DC]),"")</calculatedColumnFormula>
    </tableColumn>
    <tableColumn id="5" xr3:uid="{390A4E1F-5F54-4AF7-9ADF-7B384C7D8D11}" name="Localisation" dataDxfId="286">
      <calculatedColumnFormula>IFERROR(_xlfn.XLOOKUP(IPS_IDS_réseau[[#This Row],[ID du centre de données]],Cartographie_DC[ID du centre de données],Cartographie_DC[Localisation]),"")</calculatedColumnFormula>
    </tableColumn>
    <tableColumn id="6" xr3:uid="{3DD90F7C-02D5-43DE-B74F-A094B45AEAF7}" name="Commentaire" dataDxfId="285"/>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7A48D93-19E7-4CF9-AC3B-BC13EC0A429A}" name="Serveurs_de_sauvegarde" displayName="Serveurs_de_sauvegarde" ref="B14:N25" totalsRowShown="0" headerRowDxfId="284" dataDxfId="282" headerRowBorderDxfId="283" tableBorderDxfId="281">
  <autoFilter ref="B14:N25" xr:uid="{77A48D93-19E7-4CF9-AC3B-BC13EC0A429A}"/>
  <tableColumns count="13">
    <tableColumn id="17" xr3:uid="{75BBDB98-6113-48E1-84B9-D4567FDD1D0E}" name="ID du centre de données" dataDxfId="280"/>
    <tableColumn id="1" xr3:uid="{213E41F3-D763-45E0-8023-43E3D955E547}" name="ID des serveurs" dataDxfId="279"/>
    <tableColumn id="4" xr3:uid="{855EF9AE-8757-43A6-BE85-677DA00E392F}" name="Type de serveur (prod, test...)" dataDxfId="278"/>
    <tableColumn id="20" xr3:uid="{CC3CE875-5193-4AA7-9B51-3E62941EE301}" name="Catégorie Cyber" dataDxfId="277"/>
    <tableColumn id="21" xr3:uid="{A01219A8-ECE5-4A0E-AB49-9BBF9532243F}" name="Durée de vie du serveur" dataDxfId="276">
      <calculatedColumnFormula>IFERROR(_xlfn.XLOOKUP(Serveurs_de_sauvegarde[[#This Row],[ID du centre de données]],Cartographie_DC[ID du centre de données],Cartographie_DC[Durée de vie du serveur dans ce DC]),"")</calculatedColumnFormula>
    </tableColumn>
    <tableColumn id="2" xr3:uid="{C0C5C527-CB16-4EAD-9E8B-615F2FD35168}" name="Emplacement du serveur" dataDxfId="275">
      <calculatedColumnFormula>IFERROR(_xlfn.XLOOKUP(Serveurs_de_sauvegarde[[#This Row],[ID du centre de données]],Cartographie_DC[ID du centre de données],Cartographie_DC[Localisation]),"")</calculatedColumnFormula>
    </tableColumn>
    <tableColumn id="3" xr3:uid="{004CE5E5-ED59-4DEC-AC00-66B4D9B82FB0}" name="PUE" dataDxfId="274">
      <calculatedColumnFormula>IFERROR(_xlfn.XLOOKUP(Serveurs_de_sauvegarde[[#This Row],[ID du centre de données]],Cartographie_DC[ID du centre de données],Cartographie_DC[PUE]),"")</calculatedColumnFormula>
    </tableColumn>
    <tableColumn id="15" xr3:uid="{021846A7-5F9A-475B-9928-9722970F53B1}" name="Serveurs physiques (unité)" dataDxfId="273"/>
    <tableColumn id="5" xr3:uid="{A98AD027-995E-4131-B49C-A433848A5630}" name=" CPUs physiques (unité)" dataDxfId="272"/>
    <tableColumn id="7" xr3:uid="{04A0F5E3-38AD-441E-82DF-BEBCEA30CDE1}" name="RAM (GB)" dataDxfId="271"/>
    <tableColumn id="8" xr3:uid="{E250EB7B-033B-4566-8872-1403F31BECA9}" name="Disque dur /HDD (unité)" dataDxfId="270"/>
    <tableColumn id="10" xr3:uid="{076644E4-6261-4D72-BFF0-3060DC171875}" name="SSD (GB)" dataDxfId="269"/>
    <tableColumn id="22" xr3:uid="{41FDA6F1-F7B9-4365-B455-E3835F0AEC98}" name="Commentaire" dataDxfId="268"/>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DD46C675-C8F4-4C79-ABC5-2CA76ED13B4C}" name="Solutions_On_Premise" displayName="Solutions_On_Premise" ref="B13:O24" totalsRowShown="0" headerRowDxfId="267" dataDxfId="265" headerRowBorderDxfId="266" tableBorderDxfId="264">
  <autoFilter ref="B13:O24" xr:uid="{FA6E9567-4A2E-4274-A0CE-8347E41E1C08}"/>
  <tableColumns count="14">
    <tableColumn id="17" xr3:uid="{75198558-6CED-42CF-911E-2F2713069BA6}" name="ID du centre de données" dataDxfId="263"/>
    <tableColumn id="1" xr3:uid="{45D9F73D-D6E6-4CA2-A151-5E0E3B44509B}" name="ID de l'application" dataDxfId="262"/>
    <tableColumn id="11" xr3:uid="{376A9BE4-844B-461A-99E4-85C1BAF44C4F}" name="Nom de l'application" dataDxfId="261"/>
    <tableColumn id="9" xr3:uid="{39528323-5FB2-4932-9047-32DF1C14137B}" name="Description de l'application" dataDxfId="260"/>
    <tableColumn id="21" xr3:uid="{784D5B1B-DF74-403D-90AB-D5BD7B75EFB7}" name="Durée de vie serveur" dataDxfId="259">
      <calculatedColumnFormula>IFERROR(_xlfn.XLOOKUP(Solutions_On_Premise[[#This Row],[ID du centre de données]],Cartographie_DC[ID du centre de données],Cartographie_DC[Durée de vie du serveur dans ce DC]),"")</calculatedColumnFormula>
    </tableColumn>
    <tableColumn id="2" xr3:uid="{EAEC53B4-3DD0-45DA-AC4A-FE51CDF18465}" name="Emplacement serveur " dataDxfId="258">
      <calculatedColumnFormula>IFERROR(_xlfn.XLOOKUP(Solutions_On_Premise[[#This Row],[ID du centre de données]],Cartographie_DC[ID du centre de données],Cartographie_DC[Localisation]),"")</calculatedColumnFormula>
    </tableColumn>
    <tableColumn id="3" xr3:uid="{E91CD4F8-913B-45C4-9CFE-5D516B0D6512}" name="PUE" dataDxfId="257">
      <calculatedColumnFormula>IFERROR(_xlfn.XLOOKUP(Solutions_On_Premise[[#This Row],[ID du centre de données]],Cartographie_DC[ID du centre de données],Cartographie_DC[PUE]),"")</calculatedColumnFormula>
    </tableColumn>
    <tableColumn id="15" xr3:uid="{B1E5F29A-8B05-4646-8C1A-7FD703C578F7}" name="Serveurs physiques (unité)" dataDxfId="256"/>
    <tableColumn id="4" xr3:uid="{5F3AC42A-88B9-4C06-8EEE-648E5505EA1F}" name="vCPU (unité)" dataDxfId="255"/>
    <tableColumn id="5" xr3:uid="{302A7A13-02C4-46EB-972C-9E0A1FBB01CE}" name="CPUs Physiques (unité)" dataDxfId="254"/>
    <tableColumn id="7" xr3:uid="{DEE2E961-7DBA-4550-8588-AA10176E241A}" name="RAM (GB)" dataDxfId="253"/>
    <tableColumn id="8" xr3:uid="{60BD7BC6-DED7-4E58-A195-62BD9DD36E13}" name="Disque dur /HDD (unité)" dataDxfId="252"/>
    <tableColumn id="12" xr3:uid="{3FFA55C4-5D12-444C-9243-245698372894}" name="SSD (GB)" dataDxfId="251"/>
    <tableColumn id="22" xr3:uid="{5CB1A5AE-F9BA-42A4-B110-748CB1B2F2DF}" name="Commentaire" dataDxfId="250"/>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61970345-7ED7-4727-9F59-5008CF7139D2}" name="Solutions_Cloud_Méthode_serveur" displayName="Solutions_Cloud_Méthode_serveur" ref="B40:O51" totalsRowShown="0" headerRowDxfId="249" dataDxfId="247" headerRowBorderDxfId="248" tableBorderDxfId="246">
  <autoFilter ref="B40:O51" xr:uid="{61970345-7ED7-4727-9F59-5008CF7139D2}"/>
  <tableColumns count="14">
    <tableColumn id="17" xr3:uid="{A15B985A-2C25-4A26-9420-72825576FCA1}" name="ID du centre de données" dataDxfId="245"/>
    <tableColumn id="1" xr3:uid="{760C540D-1BB4-4063-AB5E-366B590F9F3B}" name="ID de l'application" dataDxfId="244"/>
    <tableColumn id="11" xr3:uid="{877AFCFB-C3B4-498B-BDAE-3C479295B2E0}" name="Nom de l'application" dataDxfId="243"/>
    <tableColumn id="9" xr3:uid="{11E3036E-966A-4975-AB22-C56C943833D9}" name="Description de l'application" dataDxfId="242"/>
    <tableColumn id="21" xr3:uid="{65564C62-47C2-4900-891D-B9F3ED462596}" name="Durée de vie du serveur" dataDxfId="241">
      <calculatedColumnFormula>IFERROR(_xlfn.XLOOKUP(Solutions_Cloud_Méthode_serveur[[#This Row],[ID du centre de données]],Cartographie_DC[ID du centre de données],Cartographie_DC[Durée de vie du serveur dans ce DC]),"")</calculatedColumnFormula>
    </tableColumn>
    <tableColumn id="2" xr3:uid="{74C46709-0E58-4F38-92B5-EB449596BF18}" name="Emplacement du serveur" dataDxfId="240">
      <calculatedColumnFormula>IFERROR(_xlfn.XLOOKUP(Solutions_Cloud_Méthode_serveur[[#This Row],[ID du centre de données]],Cartographie_DC[ID du centre de données],Cartographie_DC[Localisation]),"")</calculatedColumnFormula>
    </tableColumn>
    <tableColumn id="3" xr3:uid="{3176B88B-1DAA-4359-A326-C3712F2C97DD}" name="PUE" dataDxfId="239">
      <calculatedColumnFormula>IFERROR(_xlfn.XLOOKUP(Solutions_Cloud_Méthode_serveur[[#This Row],[ID du centre de données]],Cartographie_DC[ID du centre de données],Cartographie_DC[PUE]),"")</calculatedColumnFormula>
    </tableColumn>
    <tableColumn id="15" xr3:uid="{D6B3C2C3-5D40-432F-A0E3-54AE506F9ABE}" name="Serveurs physiques (unité)" dataDxfId="238"/>
    <tableColumn id="4" xr3:uid="{50D46279-EBBA-4172-B3B5-68B1BCAD9EF3}" name="vCPU (unité)" dataDxfId="237"/>
    <tableColumn id="5" xr3:uid="{06746AA3-E413-432C-8C8E-7D6C1BF99E9D}" name="CPUs physiques (unité)" dataDxfId="236"/>
    <tableColumn id="7" xr3:uid="{0FDB58D4-74D6-4364-98E4-90C49EEF2500}" name="RAM (GB)" dataDxfId="235"/>
    <tableColumn id="8" xr3:uid="{AFF04BD3-E79A-44DD-972E-7AF3AC21E160}" name="Disque dur /HDD (unité)" dataDxfId="234"/>
    <tableColumn id="6" xr3:uid="{D9C264E6-8CE6-4E7F-A5D5-4BDC46090AA9}" name="SSD (GB)" dataDxfId="233"/>
    <tableColumn id="22" xr3:uid="{C3434D22-EECC-4867-97E2-251F14D45926}" name="Commentaire" dataDxfId="232"/>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48682E58-B4F8-410C-A442-5D0F5108BDED}" name="Solutions_Cloud_Méthode_de_coût" displayName="Solutions_Cloud_Méthode_de_coût" ref="B60:F71" totalsRowShown="0" headerRowDxfId="231" dataDxfId="229" headerRowBorderDxfId="230" tableBorderDxfId="228">
  <autoFilter ref="B60:F71" xr:uid="{48682E58-B4F8-410C-A442-5D0F5108BDED}"/>
  <tableColumns count="5">
    <tableColumn id="1" xr3:uid="{22CCFC88-DF6E-46E7-A242-E910F958D792}" name="ID de l'application" dataDxfId="227"/>
    <tableColumn id="11" xr3:uid="{0FCE2D19-4AA7-4EF9-8E82-AA600A89AA60}" name="Nom de l'application" dataDxfId="226"/>
    <tableColumn id="6" xr3:uid="{391B0D73-010D-4341-99E3-2BA4EC99A2B8}" name="Description de l'application" dataDxfId="225"/>
    <tableColumn id="10" xr3:uid="{3429DE39-C460-4321-8A0F-52ADDDA8D177}" name="Coûts annuels (k€)" dataDxfId="224"/>
    <tableColumn id="22" xr3:uid="{CDA86303-3A5C-4C83-9C75-41EAEE72A711}" name="Commentaire" dataDxfId="223"/>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5F0D8ED-E84D-4824-88E0-4A35B21DE46E}" name="TM_Externes" displayName="TM_Externes" ref="B12:I17" totalsRowShown="0" headerRowDxfId="222" dataDxfId="220" headerRowBorderDxfId="221" tableBorderDxfId="219" totalsRowBorderDxfId="218">
  <autoFilter ref="B12:I17" xr:uid="{E5F0D8ED-E84D-4824-88E0-4A35B21DE46E}"/>
  <tableColumns count="8">
    <tableColumn id="5" xr3:uid="{4EBB1D86-1718-40C7-987B-4464ED62DFC9}" name="Type de service" dataDxfId="217"/>
    <tableColumn id="1" xr3:uid="{D7E1D389-BEE1-4EB3-9206-ADD2B6CCFD63}" name="ID du service" dataDxfId="216"/>
    <tableColumn id="7" xr3:uid="{BBC94400-479E-422A-88C2-F3906DFD8EAD}" name="Nom du service" dataDxfId="215"/>
    <tableColumn id="4" xr3:uid="{2872139E-5749-4374-B7CD-01CE927FB00F}" name="Description" dataDxfId="214"/>
    <tableColumn id="6" xr3:uid="{D814BCD9-00F7-462F-99E8-F03AC1B42BAD}" name="Prestataire de services" dataDxfId="213"/>
    <tableColumn id="2" xr3:uid="{C34069A0-1626-4605-A0E6-C8B592F7D0E3}" name="T&amp;M (en ETP)" dataDxfId="212"/>
    <tableColumn id="11" xr3:uid="{15419F19-52B8-42B2-8385-6902BC4870D0}" name="Prix fixe annuel (en k€ HORS TAXE)" dataDxfId="211"/>
    <tableColumn id="3" xr3:uid="{65B5FEB7-31FD-49F6-92A0-B5C38DF0C3B2}" name="Commentaire" dataDxfId="210"/>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641A5BDD-5011-41EF-B7A3-AD209EAAE4EA}" name="Prix_fixes_externes" displayName="Prix_fixes_externes" ref="B28:H33" totalsRowShown="0" headerRowDxfId="209" dataDxfId="207" headerRowBorderDxfId="208" tableBorderDxfId="206" totalsRowBorderDxfId="205">
  <autoFilter ref="B28:H33" xr:uid="{641A5BDD-5011-41EF-B7A3-AD209EAAE4EA}"/>
  <tableColumns count="7">
    <tableColumn id="5" xr3:uid="{6238162B-E74B-425F-99C6-61C27537F7FD}" name="Type de service" dataDxfId="204"/>
    <tableColumn id="1" xr3:uid="{46154D1D-DECF-4526-A81D-2E3DC6FC4018}" name="ID du service" dataDxfId="203"/>
    <tableColumn id="7" xr3:uid="{08ABEA77-002A-4645-8742-3179ED65315F}" name="Nom du service" dataDxfId="202"/>
    <tableColumn id="4" xr3:uid="{CD950980-D19C-40D1-B09C-4626DE0E4D30}" name="Description" dataDxfId="201"/>
    <tableColumn id="6" xr3:uid="{4F5C2BA7-51E3-4C78-AF8D-79C4CB96F70E}" name="Prestataire de services" dataDxfId="200"/>
    <tableColumn id="3" xr3:uid="{23B24F25-BE15-418E-904A-0CC6DEFFB03A}" name="Prix fixe annuel (en k€ HORS TAXE)" dataDxfId="199"/>
    <tableColumn id="11" xr3:uid="{31CB38B1-7532-41DB-A596-06BB24F380C5}" name="Commentaire" dataDxfId="198"/>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90AE1DFB-6516-40F1-8D96-C99E48AAD010}" name="Voyage" displayName="Voyage" ref="B12:D15" totalsRowShown="0" headerRowDxfId="197" dataDxfId="195" headerRowBorderDxfId="196" tableBorderDxfId="194" totalsRowBorderDxfId="193">
  <autoFilter ref="B12:D15" xr:uid="{E5F0D8ED-E84D-4824-88E0-4A35B21DE46E}"/>
  <tableColumns count="3">
    <tableColumn id="5" xr3:uid="{EBA3A4E6-AF77-4A63-A760-231C7B16EEDF}" name="Type de transport" dataDxfId="192"/>
    <tableColumn id="1" xr3:uid="{05FFAEE0-D343-4B0C-8550-8FE250A52C69}" name="Nombre de km" dataDxfId="0"/>
    <tableColumn id="7" xr3:uid="{ECA0226A-547F-4BB4-8D6D-22A2CD2DA931}" name="Commentaire" dataDxfId="191"/>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ED14BEB-43D7-4BBC-B6E3-B6530C5B7B5D}" name="Tableau2" displayName="Tableau2" ref="B37:J107" totalsRowShown="0" headerRowDxfId="390" dataDxfId="388" headerRowBorderDxfId="389" tableBorderDxfId="387" totalsRowBorderDxfId="386">
  <autoFilter ref="B37:J107" xr:uid="{CED14BEB-43D7-4BBC-B6E3-B6530C5B7B5D}"/>
  <tableColumns count="9">
    <tableColumn id="1" xr3:uid="{CE43D602-8080-4B25-92B9-B077B47A9F6B}" name="Contrôle NIST" dataDxfId="385"/>
    <tableColumn id="2" xr3:uid="{35E506FA-F626-41DB-ACC0-1248ED11AF49}" name="Sujet" dataDxfId="384"/>
    <tableColumn id="3" xr3:uid="{35FB8172-280F-4CD7-8ECF-41E3859D7722}" name="Demande simplifiée" dataDxfId="383"/>
    <tableColumn id="4" xr3:uid="{A0899C59-B862-4002-B5C2-A7D253156DC6}" name="Responsable de la collecte " dataDxfId="382"/>
    <tableColumn id="5" xr3:uid="{D65E2167-F580-4CB8-A21D-645496C74CBE}" name="Responsable de la collecte2" dataDxfId="381"/>
    <tableColumn id="6" xr3:uid="{47D8E163-6996-4889-BC45-22837EAD2CAF}" name="Responsable de la collecte3" dataDxfId="380"/>
    <tableColumn id="7" xr3:uid="{4E3B0D63-5BD1-4FF0-95F0-AE84C053B005}" name="Responsable de la collecte4" dataDxfId="379"/>
    <tableColumn id="8" xr3:uid="{B1236159-275D-420D-B42A-9CC0A83C17E5}" name="Progress %" dataDxfId="378"/>
    <tableColumn id="9" xr3:uid="{B792B9B4-7542-4901-985B-AA890BE1E673}" name="Commentaire" dataDxfId="377"/>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F012D2-8EDA-4DF1-AE63-A32967C1CC98}" name="Serveurs_non_cyber" displayName="Serveurs_non_cyber" ref="B28:K38" totalsRowShown="0" headerRowDxfId="190" dataDxfId="188" headerRowBorderDxfId="189" tableBorderDxfId="187">
  <autoFilter ref="B28:K38" xr:uid="{3C125125-4736-4B64-A2A5-CE3BFE064F16}"/>
  <tableColumns count="10">
    <tableColumn id="1" xr3:uid="{776BB032-A789-496E-A7B3-CEE3917FBC2A}" name="ID du centre de données" dataDxfId="186"/>
    <tableColumn id="11" xr3:uid="{77D68352-1803-4C74-8AD3-3ED5A4F3C576}" name="Modèle de serveur" dataDxfId="185"/>
    <tableColumn id="10" xr3:uid="{A0B2B29B-B565-4D6A-BAEE-D7D9D791CE4A}" name="Type de serveur (PROD,TEST)" dataDxfId="184"/>
    <tableColumn id="4" xr3:uid="{93B4C343-02DD-43BB-9FDD-888CC06B01BA}" name="Durée de vie du serveur" dataDxfId="183">
      <calculatedColumnFormula>IFERROR(_xlfn.XLOOKUP(Serveurs_non_cyber[[#This Row],[ID du centre de données]],Cartographie_DC[ID du centre de données],Cartographie_DC[Durée de vie du serveur dans ce DC]),"")</calculatedColumnFormula>
    </tableColumn>
    <tableColumn id="2" xr3:uid="{D4BF83E9-026C-438D-AA47-6D968D53D170}" name="Emplacement du serveur" dataDxfId="182">
      <calculatedColumnFormula>IFERROR(_xlfn.XLOOKUP(Serveurs_non_cyber[[#This Row],[ID du centre de données]],Cartographie_DC[ID du centre de données],Cartographie_DC[Localisation]),"")</calculatedColumnFormula>
    </tableColumn>
    <tableColumn id="3" xr3:uid="{2DE43A05-72F6-4755-AA56-92D7181EE137}" name="PUE" dataDxfId="181">
      <calculatedColumnFormula>IFERROR(_xlfn.XLOOKUP(Serveurs_non_cyber[[#This Row],[ID du centre de données]],Cartographie_DC[ID du centre de données],Cartographie_DC[PUE]),"")</calculatedColumnFormula>
    </tableColumn>
    <tableColumn id="15" xr3:uid="{C1732735-9CC8-4B14-94F6-656D5191E66E}" name="Serveurs physiques (unité)" dataDxfId="180"/>
    <tableColumn id="6" xr3:uid="{48C960C1-E8DF-4D38-BBC1-41AF35289D49}" name="CPU physiques (unité)" dataDxfId="179"/>
    <tableColumn id="7" xr3:uid="{A7ECB95D-09E8-4955-B640-700D06265CF1}" name="RAM (GB)" dataDxfId="178"/>
    <tableColumn id="5" xr3:uid="{1E7F3A42-BCF2-42E7-B7D7-3AC4D62479D1}" name="Commentaire" dataDxfId="177"/>
  </tableColumns>
  <tableStyleInfo name="TableStyleLight8"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26566C4-5490-48AB-B495-98CFFD733E90}" name="Non_Cyber_Workstation_Laptop" displayName="Non_Cyber_Workstation_Laptop" ref="B13:G16" totalsRowShown="0" headerRowDxfId="176" dataDxfId="174" headerRowBorderDxfId="175" tableBorderDxfId="173">
  <autoFilter ref="B13:G16" xr:uid="{EF9A4EAA-BAD4-4715-9127-31C87A374CFC}"/>
  <tableColumns count="6">
    <tableColumn id="3" xr3:uid="{62EC81EA-5C17-469E-AA3B-037D6455AEC9}" name="Champ d'application" dataDxfId="172"/>
    <tableColumn id="4" xr3:uid="{CF8D6B6F-D25C-424F-8B5D-FA2B25AE365F}" name="Quantité d'ordinateurs portables" dataDxfId="171"/>
    <tableColumn id="5" xr3:uid="{51645C85-E3C7-4ADC-B502-15C52B084E2A}" name="Durée de vie d'un ordinateur portables" dataDxfId="170"/>
    <tableColumn id="2" xr3:uid="{E9807D5C-0AF4-4F9B-96E8-9493681607EB}" name="Quantité de bureau " dataDxfId="169"/>
    <tableColumn id="1" xr3:uid="{20A67B73-868B-447D-9B00-978DE53B311A}" name="Durée de vie du bureau" dataDxfId="168"/>
    <tableColumn id="6" xr3:uid="{BE780B57-889C-4A85-89BB-DCFE592A05FB}" name="Commentaire" dataDxfId="167"/>
  </tableColumns>
  <tableStyleInfo name="TableStyleLight8"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D78DEED-BF9E-45A3-A6AA-3DCD314FE141}" name="Non_Cyber_Group_VDI45" displayName="Non_Cyber_Group_VDI45" ref="B20:D22" totalsRowShown="0" headerRowDxfId="166" dataDxfId="164" headerRowBorderDxfId="165" tableBorderDxfId="163">
  <autoFilter ref="B20:D22" xr:uid="{F60B6C54-6BD7-4A48-8377-D922CF1A8BD8}"/>
  <tableColumns count="3">
    <tableColumn id="3" xr3:uid="{4D517F1F-9CBC-442D-9C68-A48D2288C250}" name="Champ d'application" dataDxfId="162"/>
    <tableColumn id="4" xr3:uid="{E11C2F26-20A6-4848-9517-E03DA8214ACD}" name="Quantité" dataDxfId="161"/>
    <tableColumn id="2" xr3:uid="{04419803-29D7-413B-BBC9-64B4E7E40B9B}" name="Commentaire" dataDxfId="160"/>
  </tableColumns>
  <tableStyleInfo name="TableStyleLight8"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2852A1C-1A91-4115-9FF6-46DBE2319D7C}" name="Cartographie_des_poste_de_travail_ordinateur_portable" displayName="Cartographie_des_poste_de_travail_ordinateur_portable" ref="B10:D13" totalsRowShown="0" headerRowDxfId="159" dataDxfId="157" headerRowBorderDxfId="158" tableBorderDxfId="156">
  <autoFilter ref="B10:D13" xr:uid="{D38FD372-162A-4006-ADDF-9863B233DC4E}"/>
  <tableColumns count="3">
    <tableColumn id="3" xr3:uid="{9A6537E8-E488-4884-933F-3F8F53C1DBC0}" name="Champs d'application" dataDxfId="155"/>
    <tableColumn id="4" xr3:uid="{6FCDB31B-76DF-4522-A9B9-7DE7A614290D}" name="Référentiel interne" dataDxfId="154"/>
    <tableColumn id="5" xr3:uid="{2783A1DA-04DB-4338-9796-35445082A751}" name="Contrôle NIST" dataDxfId="153"/>
  </tableColumns>
  <tableStyleInfo name="TableStyleLight8"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E9CE016-9D3D-46E3-82AA-2D43397D8BE8}" name="Cartographie_des_appareils_Ecrans" displayName="Cartographie_des_appareils_Ecrans" ref="B17:D18" totalsRowShown="0" headerRowDxfId="152" dataDxfId="150" headerRowBorderDxfId="151" tableBorderDxfId="149">
  <autoFilter ref="B17:D18" xr:uid="{DD056E13-1E48-45A4-9BDC-9ABC39D23DC6}"/>
  <tableColumns count="3">
    <tableColumn id="3" xr3:uid="{CD6C65CC-9D29-4323-AE4E-050335F6B139}" name="Champs d'application" dataDxfId="148"/>
    <tableColumn id="4" xr3:uid="{FC0EC77A-6142-4B6A-9414-5D807D6BDB71}" name="Référentiel interne" dataDxfId="147"/>
    <tableColumn id="5" xr3:uid="{00D99CC2-6427-46FF-AB99-875BFBA1095C}" name="Contrôle NIST" dataDxfId="146"/>
  </tableColumns>
  <tableStyleInfo name="TableStyleLight8"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B8AC4009-C06C-4028-8D93-767F1BC33536}" name="Cartographie_des_appareils_Smartphone" displayName="Cartographie_des_appareils_Smartphone" ref="B22:D23" totalsRowShown="0" headerRowDxfId="145" dataDxfId="143" headerRowBorderDxfId="144" tableBorderDxfId="142">
  <autoFilter ref="B22:D23" xr:uid="{3E4896F4-F1C7-449C-A474-76EF4CFC47B5}"/>
  <tableColumns count="3">
    <tableColumn id="3" xr3:uid="{81F33FD4-1EC7-4357-BFF6-8D36A8AF55CA}" name="Champs d'application" dataDxfId="141"/>
    <tableColumn id="4" xr3:uid="{5E2CE5FD-F977-4383-8E62-6142E14A4329}" name="Référentiel interne" dataDxfId="140"/>
    <tableColumn id="5" xr3:uid="{7D022625-AC11-46CC-B88A-AA8BFE3F2789}" name="Contrôle NIST" dataDxfId="139"/>
  </tableColumns>
  <tableStyleInfo name="TableStyleLight8"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A1688FE3-244D-4DB2-80E4-BE4D9DB37F32}" name="Cartographies_des_appareils" displayName="Cartographies_des_appareils" ref="B12:D15" totalsRowShown="0" headerRowDxfId="138" dataDxfId="136" headerRowBorderDxfId="137" tableBorderDxfId="135">
  <autoFilter ref="B12:D15" xr:uid="{D38FD372-162A-4006-ADDF-9863B233DC4E}"/>
  <tableColumns count="3">
    <tableColumn id="3" xr3:uid="{6F9B2810-3549-4663-8E4E-D42535C07C3B}" name="Champs d'application" dataDxfId="134"/>
    <tableColumn id="4" xr3:uid="{55520CF4-9DE6-4857-8CFD-BAB8C6AA631C}" name="Référentiel interne" dataDxfId="133"/>
    <tableColumn id="5" xr3:uid="{572AF491-E9F9-4994-9044-91BBE6CAFC07}" name="Contrôle NIST" dataDxfId="132"/>
  </tableColumns>
  <tableStyleInfo name="TableStyleLight8"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1597220F-C221-442B-953C-40559A850AA6}" name="Cartographie_des_serveurs_de_sauvegarde" displayName="Cartographie_des_serveurs_de_sauvegarde" ref="B12:D14" totalsRowShown="0" headerRowDxfId="131" dataDxfId="129" headerRowBorderDxfId="130" tableBorderDxfId="128">
  <autoFilter ref="B12:D14" xr:uid="{1597220F-C221-442B-953C-40559A850AA6}"/>
  <tableColumns count="3">
    <tableColumn id="3" xr3:uid="{AEDD57AA-119B-4418-A685-A1F5678DED7E}" name="Champs d'application" dataDxfId="127"/>
    <tableColumn id="4" xr3:uid="{483E28DA-33BC-43DD-AE48-6F1186BB3A2E}" name="Référentiel interne" dataDxfId="126"/>
    <tableColumn id="5" xr3:uid="{E48B0FB8-E4E9-47AE-BA7E-E729B1619E7B}" name="Contrôle NIST" dataDxfId="125"/>
  </tableColumns>
  <tableStyleInfo name="TableStyleLight8"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13CA11B-AE57-41CF-807D-8F521C80AA03}" name="Cartographie_des_solutions_sur_site" displayName="Cartographie_des_solutions_sur_site" ref="B29:I99" totalsRowShown="0" headerRowDxfId="124" dataDxfId="122" headerRowBorderDxfId="123" tableBorderDxfId="121" totalsRowBorderDxfId="120">
  <autoFilter ref="B29:I99" xr:uid="{113CA11B-AE57-41CF-807D-8F521C80AA03}"/>
  <tableColumns count="8">
    <tableColumn id="9" xr3:uid="{7CD8C283-D332-4080-920A-D13F5CC85A8C}" name="Contrôle NIST" dataDxfId="119"/>
    <tableColumn id="1" xr3:uid="{3EDF7136-62CD-46DF-85E1-C4B06068B5EC}" name="Control description" dataDxfId="118">
      <calculatedColumnFormula>_xlfn.XLOOKUP(Cartographie_des_solutions_sur_site[[#This Row],[Contrôle NIST]],Method_NIST_Referential15[ID court],Method_NIST_Referential15[Exigence simplifiée])</calculatedColumnFormula>
    </tableColumn>
    <tableColumn id="2" xr3:uid="{425E2534-84E8-4D15-B513-65538EC7A7D8}" name="ID de l'application" dataDxfId="117"/>
    <tableColumn id="8" xr3:uid="{357CCB49-218F-4231-93FA-02D31C59986E}" name="Nom de l'application" dataDxfId="116"/>
    <tableColumn id="5" xr3:uid="{FD5CB601-47D8-4D71-A25B-1018D8429EF5}" name="Description de l'application" dataDxfId="115"/>
    <tableColumn id="4" xr3:uid="{76F13EF2-BEC3-45A4-A8BD-59598C432B90}" name="% de l'application contribuant à ce contrôle NIST" dataDxfId="114"/>
    <tableColumn id="6" xr3:uid="{E014AA3C-184E-408C-9075-DA396DC63BCE}" name="Référentiel interne" dataDxfId="113"/>
    <tableColumn id="7" xr3:uid="{5C5F478E-F538-4ADB-940A-BBFFC9151568}" name="% de l'application contribuant à ce référentiel interne" dataDxfId="112" dataCellStyle="Pourcentage"/>
  </tableColumns>
  <tableStyleInfo name="TableStyleLight8"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FF1C4F36-B5C0-4EB0-9647-0DCE24C0C93F}" name="Cartographie_des_solutions_sur_le_cloud" displayName="Cartographie_des_solutions_sur_le_cloud" ref="B104:I174" totalsRowShown="0" headerRowDxfId="111" dataDxfId="109" headerRowBorderDxfId="110" tableBorderDxfId="108" totalsRowBorderDxfId="107">
  <autoFilter ref="B104:I174" xr:uid="{FF1C4F36-B5C0-4EB0-9647-0DCE24C0C93F}"/>
  <tableColumns count="8">
    <tableColumn id="9" xr3:uid="{9E80AF08-EB0A-43C8-91FE-935DC1BF3853}" name="Contrôle NIST" dataDxfId="106"/>
    <tableColumn id="1" xr3:uid="{5DCA6B67-AC6A-4081-98A8-CB2FBF01B6A5}" name="Description du contrôle" dataDxfId="105">
      <calculatedColumnFormula>_xlfn.XLOOKUP(Cartographie_des_solutions_sur_le_cloud[[#This Row],[Contrôle NIST]],Method_NIST_Referential15[ID court],Method_NIST_Referential15[Exigence simplifiée])</calculatedColumnFormula>
    </tableColumn>
    <tableColumn id="2" xr3:uid="{94C7CA3A-1964-4249-8099-5E1AD1ED7F0C}" name="ID de l'application" dataDxfId="104"/>
    <tableColumn id="8" xr3:uid="{3772E6E5-BCEC-43B4-A04D-4ECFEF4E9F66}" name="Nom de l'application" dataDxfId="103"/>
    <tableColumn id="5" xr3:uid="{EAD3F2F3-B6E4-461E-8443-7C7E4987DB98}" name="Description de l'application" dataDxfId="102"/>
    <tableColumn id="4" xr3:uid="{6179C576-DA69-4162-A25E-C54EF2D6C899}" name="% de l'application contribuant à ce contrôle NIST" dataDxfId="101"/>
    <tableColumn id="6" xr3:uid="{9F129ECA-3E99-4C34-945B-6F525FA5F00C}" name="Référentiel interne" dataDxfId="100"/>
    <tableColumn id="7" xr3:uid="{16B3E717-3D35-40EB-A598-12930F124C55}" name="% de l'application contribuant à ce référentiel interne" dataDxfId="99" dataCellStyle="Pourcentage"/>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7E048F2-1A5C-4D56-B69A-FE04291867E5}" name="Catégorie_de_suivi" displayName="Catégorie_de_suivi" ref="B12:H30" totalsRowShown="0" headerRowDxfId="376" dataDxfId="374" headerRowBorderDxfId="375" tableBorderDxfId="373" totalsRowBorderDxfId="372">
  <autoFilter ref="B12:H30" xr:uid="{E7E048F2-1A5C-4D56-B69A-FE04291867E5}"/>
  <tableColumns count="7">
    <tableColumn id="1" xr3:uid="{AF72865C-1723-4076-B8F9-FC96E3D641C9}" name="Onglets" dataDxfId="371"/>
    <tableColumn id="2" xr3:uid="{92733EBE-027E-4C1E-8A8A-ED4327427BB1}" name="Feuilles" dataDxfId="370"/>
    <tableColumn id="3" xr3:uid="{F5A93E87-5EFE-4318-80CB-F7F2D98F06B7}" name="Champ d'application" dataDxfId="369"/>
    <tableColumn id="4" xr3:uid="{8640F3DD-83CC-4A31-BCA0-625D6BE9272D}" name="Responsable de la collecte (entité X)" dataDxfId="368"/>
    <tableColumn id="5" xr3:uid="{C0F5E7EB-98AA-495E-81D0-A8910B267E35}" name="Responsable de la collecte (entité Y)" dataDxfId="367"/>
    <tableColumn id="6" xr3:uid="{9CA88CE9-AB51-42EF-A2D6-0D8747A96318}" name="Progrès %" dataDxfId="366"/>
    <tableColumn id="7" xr3:uid="{D6FDD593-E368-45CA-8E28-594417E8FFC1}" name="Commentaire" dataDxfId="365"/>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777E5B2-69DF-4653-A1B4-2991B401868B}" name="Solutions_Contrôles_manquants_par_sujet" displayName="Solutions_Contrôles_manquants_par_sujet" ref="B11:D25" totalsRowShown="0" headerRowDxfId="98" dataDxfId="97">
  <autoFilter ref="B11:D25" xr:uid="{0777E5B2-69DF-4653-A1B4-2991B401868B}"/>
  <tableColumns count="3">
    <tableColumn id="1" xr3:uid="{8E2C887A-A014-4EB0-B890-86181032AB08}" name="Sujet du NIST" dataDxfId="96"/>
    <tableColumn id="2" xr3:uid="{5397C72A-3DF1-4B1F-8C2C-D6463768DEEC}" name="Contrôle manquant _ Solutions sur site (ID et % requis)" dataDxfId="95">
      <calculatedColumnFormula array="1">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calculatedColumnFormula>
    </tableColumn>
    <tableColumn id="3" xr3:uid="{499444C0-42CB-4F1A-8170-FAD0B62874EA}" name="Contrôle manquant _ Solutions sur Cloud (ID et % requis)" dataDxfId="94">
      <calculatedColumnFormula array="1">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calculatedColumnFormula>
    </tableColumn>
  </tableColumns>
  <tableStyleInfo name="TableStyleLight8"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5F771A4-9E99-4F5F-8CDD-418B8990EA3B}" name="Solutions_Missing_Control" displayName="Solutions_Missing_Control" ref="F11:H13" totalsRowShown="0" headerRowDxfId="93" dataDxfId="91" headerRowBorderDxfId="92" tableBorderDxfId="90">
  <autoFilter ref="F11:H13" xr:uid="{25F771A4-9E99-4F5F-8CDD-418B8990EA3B}"/>
  <tableColumns count="3">
    <tableColumn id="1" xr3:uid="{793E875B-36AC-4F99-ACEE-FB0763A7E31B}" name="Feuille" dataDxfId="89"/>
    <tableColumn id="2" xr3:uid="{63C6D404-B06E-4201-AE76-D0C7BE11F1C9}" name="Numéro de contrôle unique dans la fiche" dataDxfId="88"/>
    <tableColumn id="3" xr3:uid="{D0D9F7F4-F671-4530-89D3-56B9BBAA8925}" name="Remarque" dataDxfId="87">
      <calculatedColumnFormula>IF(G12&lt;70,"Vous devez avoir 70 contrôles uniques","Vous disposez de tous les contrôles")</calculatedColumnFormula>
    </tableColumn>
  </tableColumns>
  <tableStyleInfo name="TableStyleLight8"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843EB9C-5240-48A7-8F51-1B9210BD4196}" name="Cartographie_des_TM_externes" displayName="Cartographie_des_TM_externes" ref="B30:I100" totalsRowShown="0" headerRowDxfId="86" dataDxfId="84" headerRowBorderDxfId="85" tableBorderDxfId="83" totalsRowBorderDxfId="82">
  <autoFilter ref="B30:I100" xr:uid="{A843EB9C-5240-48A7-8F51-1B9210BD4196}"/>
  <tableColumns count="8">
    <tableColumn id="9" xr3:uid="{39AAC559-44ED-4DA6-938F-DBF7F71647DB}" name="Contrôle NIST" dataDxfId="81"/>
    <tableColumn id="1" xr3:uid="{1AEC9BEA-B751-4EF3-BCC6-3CB8D36A3397}" name="Description du contrôle" dataDxfId="80">
      <calculatedColumnFormula>_xlfn.XLOOKUP(Cartographie_des_TM_externes[[#This Row],[Contrôle NIST]],Method_NIST_Referential15[ID court],Method_NIST_Referential15[Exigence simplifiée])</calculatedColumnFormula>
    </tableColumn>
    <tableColumn id="2" xr3:uid="{4C0E4019-DAF1-4656-BFDF-56E8614D9B44}" name="ID du service" dataDxfId="79"/>
    <tableColumn id="8" xr3:uid="{455D7A14-87D1-4F49-AF94-8864CE951222}" name="Nom du service" dataDxfId="78"/>
    <tableColumn id="5" xr3:uid="{C6375D96-65FD-406C-AF0F-29A7F3398300}" name="Description du service" dataDxfId="77"/>
    <tableColumn id="4" xr3:uid="{763BC817-2DB1-47B5-BD1D-56B742CD357F}" name="% du service contribuant à ce contrôle NIST" dataDxfId="76"/>
    <tableColumn id="6" xr3:uid="{39E43E05-EB50-41DC-B038-DF704E753FC9}" name="Référentiel interne" dataDxfId="75"/>
    <tableColumn id="7" xr3:uid="{49789A95-3CB0-4A52-98FE-B97AA0BB87CE}" name="% de l'application contribuant à ce référentiel interne" dataDxfId="74" dataCellStyle="Pourcentage"/>
  </tableColumns>
  <tableStyleInfo name="TableStyleLight8"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2B7792BC-CCF9-457A-9410-92BF879628F7}" name="Cartographie_des_services_externes_à_prix_fixe" displayName="Cartographie_des_services_externes_à_prix_fixe" ref="B104:I174" totalsRowShown="0" headerRowDxfId="73" dataDxfId="71" headerRowBorderDxfId="72" tableBorderDxfId="70" totalsRowBorderDxfId="69">
  <autoFilter ref="B104:I174" xr:uid="{2B7792BC-CCF9-457A-9410-92BF879628F7}"/>
  <tableColumns count="8">
    <tableColumn id="9" xr3:uid="{09F200A1-B16F-4156-87A7-948C39356A86}" name="Contrôle NIST" dataDxfId="68"/>
    <tableColumn id="1" xr3:uid="{339523AF-C17B-4205-BE48-1695AAC2488D}" name="Description du contrôle" dataDxfId="67">
      <calculatedColumnFormula>_xlfn.XLOOKUP(Cartographie_des_services_externes_à_prix_fixe[[#This Row],[Contrôle NIST]],Method_NIST_Referential15[ID court],Method_NIST_Referential15[Exigence simplifiée])</calculatedColumnFormula>
    </tableColumn>
    <tableColumn id="2" xr3:uid="{674D0FF1-C994-46C8-9DA7-607737DB38A7}" name="ID du service" dataDxfId="66"/>
    <tableColumn id="8" xr3:uid="{CF2DA46C-924C-425C-8CD8-BBBED86763A7}" name="Nom du service" dataDxfId="65"/>
    <tableColumn id="5" xr3:uid="{2E4CA45C-183C-442D-A991-709C8CB29ECC}" name="Description du service" dataDxfId="64"/>
    <tableColumn id="4" xr3:uid="{6092AF3D-A317-424E-BF6A-9BE07CD47A8C}" name="% du service contribuant à ce contrôle NIST" dataDxfId="63"/>
    <tableColumn id="6" xr3:uid="{5E55ED83-3C01-4A58-9E83-FF88804E929C}" name="Référentiel interne" dataDxfId="62"/>
    <tableColumn id="7" xr3:uid="{9F3B2393-4574-482A-8B6E-B74B7490111F}" name="% de l'application contribuant à ce référentiel interne" dataDxfId="61" dataCellStyle="Pourcentage"/>
  </tableColumns>
  <tableStyleInfo name="TableStyleLight8"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7DD5D25-932B-4E9D-BED0-5C7E1CF2A8C0}" name="Services_Contrôle_manquant_par_sujet" displayName="Services_Contrôle_manquant_par_sujet" ref="B12:D26" totalsRowShown="0" headerRowDxfId="60" dataDxfId="59">
  <autoFilter ref="B12:D26" xr:uid="{C7DD5D25-932B-4E9D-BED0-5C7E1CF2A8C0}"/>
  <tableColumns count="3">
    <tableColumn id="1" xr3:uid="{F37C8A3B-C7E4-4BB7-8088-E9F6B5F9F7FB}" name="Sujet du NIST" dataDxfId="58"/>
    <tableColumn id="2" xr3:uid="{EC8F4634-7980-4E64-93CD-36DEF3A215EE}" name="Contrôle manquant _ Solutions sur site (ID et % requis)" dataDxfId="57">
      <calculatedColumnFormula array="1">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calculatedColumnFormula>
    </tableColumn>
    <tableColumn id="3" xr3:uid="{4131CFE6-3AA2-4D49-B52B-F879FF03C357}" name="Contrôle manquant _ Solutions sur Cloud (ID et % requis)" dataDxfId="56">
      <calculatedColumnFormula array="1">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calculatedColumnFormula>
    </tableColumn>
  </tableColumns>
  <tableStyleInfo name="TableStyleLight8"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F397D84-1894-4570-A7C6-BE2BAFFA0B73}" name="Services_Missing_Control" displayName="Services_Missing_Control" ref="F12:H14" totalsRowShown="0" headerRowDxfId="55" dataDxfId="53" headerRowBorderDxfId="54" tableBorderDxfId="52">
  <autoFilter ref="F12:H14" xr:uid="{AF397D84-1894-4570-A7C6-BE2BAFFA0B73}"/>
  <tableColumns count="3">
    <tableColumn id="1" xr3:uid="{4E402FAA-B263-4788-A949-BE9413527F40}" name="Feuille" dataDxfId="51"/>
    <tableColumn id="2" xr3:uid="{1C9E97AF-F494-40BE-91F7-8DFE871F8748}" name="Numéro de contrôle unique dans la fiche" dataDxfId="50"/>
    <tableColumn id="3" xr3:uid="{8744AA78-9115-4661-9ED3-D5664AD9088D}" name="Remarque" dataDxfId="49">
      <calculatedColumnFormula>IF(G13&lt;70,"Vous devez avoir 70 contrôles uniques","Vous disposez de tous les contrôles")</calculatedColumnFormula>
    </tableColumn>
  </tableColumns>
  <tableStyleInfo name="TableStyleLight8"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E60D692-4930-429B-A9A1-E5CF1A655F88}" name="Cartographie_Voyage" displayName="Cartographie_Voyage" ref="B12:D15" totalsRowShown="0" headerRowDxfId="48" dataDxfId="46" headerRowBorderDxfId="47" tableBorderDxfId="45" totalsRowBorderDxfId="44">
  <autoFilter ref="B12:D15" xr:uid="{0E60D692-4930-429B-A9A1-E5CF1A655F88}"/>
  <tableColumns count="3">
    <tableColumn id="5" xr3:uid="{05E97A00-A395-4456-A09B-7FA2DEDAB66C}" name="Type de transport" dataDxfId="43"/>
    <tableColumn id="1" xr3:uid="{B2A4F3E7-C9ED-4790-93E2-DCD6AAC46876}" name="Référentiel interne" dataDxfId="42"/>
    <tableColumn id="7" xr3:uid="{D94ACA17-28E0-4812-9C1C-69058F8EDEB1}" name="Contrôle NIST" dataDxfId="41"/>
  </tableColumns>
  <tableStyleInfo name="TableStyleLight8"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70DED8F-A1BE-4507-AB0F-CB5A449F1FAA}" name="Cartographie_des_postes_de_travail_non_cyber_ordinateurs_portables" displayName="Cartographie_des_postes_de_travail_non_cyber_ordinateurs_portables" ref="B10:D15" totalsRowShown="0" headerRowDxfId="40" dataDxfId="38" headerRowBorderDxfId="39" tableBorderDxfId="37">
  <autoFilter ref="B10:D15" xr:uid="{D38FD372-162A-4006-ADDF-9863B233DC4E}"/>
  <tableColumns count="3">
    <tableColumn id="3" xr3:uid="{B01527DF-FE86-441B-8C69-B2352691F840}" name="Champs d'application" dataDxfId="36"/>
    <tableColumn id="4" xr3:uid="{BC096F67-7DF7-40E6-AD34-F3F2A111168E}" name="Référentiel interne" dataDxfId="35"/>
    <tableColumn id="5" xr3:uid="{B195D50C-64A4-488D-82B6-35DE9483D5A0}" name="Contrôle NIST" dataDxfId="34"/>
  </tableColumns>
  <tableStyleInfo name="TableStyleLight8"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8B737EC0-69F4-4380-9F47-A91C874E8553}" name="Cartographie_des_VDI_non_cyber" displayName="Cartographie_des_VDI_non_cyber" ref="B19:D21" totalsRowShown="0" headerRowDxfId="33" dataDxfId="31" headerRowBorderDxfId="32" tableBorderDxfId="30">
  <autoFilter ref="B19:D21" xr:uid="{DD40D82B-EC22-4A09-8799-6E700DE782CA}"/>
  <tableColumns count="3">
    <tableColumn id="3" xr3:uid="{5E8623C3-DB81-4F19-8260-0CA383C05ECB}" name="Champ d'application" dataDxfId="29"/>
    <tableColumn id="4" xr3:uid="{CAE293E2-D804-484B-B100-C2F8B4CFA87A}" name="Référentiel interne" dataDxfId="28"/>
    <tableColumn id="2" xr3:uid="{D5F6240B-9ABA-4AF9-B504-73DECBA702A2}" name="Contrôle NIST" dataDxfId="27"/>
  </tableColumns>
  <tableStyleInfo name="TableStyleLight8"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FC5479C-485B-42F1-9D64-A4F515432EEF}" name="Cartographie_des_serveurs_non_cyber" displayName="Cartographie_des_serveurs_non_cyber" ref="B26:D28" totalsRowShown="0" headerRowDxfId="26" dataDxfId="24" headerRowBorderDxfId="25" tableBorderDxfId="23">
  <autoFilter ref="B26:D28" xr:uid="{166B7BC1-5877-4E70-955A-7B6D3CE7DCF6}"/>
  <tableColumns count="3">
    <tableColumn id="3" xr3:uid="{FF1D93C3-55F1-48DF-B838-24CBCCC1604F}" name="Champ d'application" dataDxfId="22"/>
    <tableColumn id="4" xr3:uid="{095B1807-899A-4DF3-A5B1-7B44B47806DF}" name="Référentiel interne" dataDxfId="21"/>
    <tableColumn id="5" xr3:uid="{86DABC61-E866-44D2-A29C-B5EEA0FAB1CE}" name="Contrôle NIST" dataDxfId="20"/>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DB2B574-A6B4-4B69-A6B1-DC8E2B760EB6}" name="Emplacement_du_personnel_global" displayName="Emplacement_du_personnel_global" ref="B13:C17" totalsRowShown="0" headerRowDxfId="364" dataDxfId="362" headerRowBorderDxfId="363" tableBorderDxfId="361" totalsRowBorderDxfId="360">
  <autoFilter ref="B13:C17" xr:uid="{8DB2B574-A6B4-4B69-A6B1-DC8E2B760EB6}"/>
  <tableColumns count="2">
    <tableColumn id="1" xr3:uid="{E3596E54-AC49-4A28-B86B-CEC182987E35}" name="Pays" dataDxfId="359"/>
    <tableColumn id="2" xr3:uid="{03DE69C9-A943-4BF3-B848-F3A4D4965781}" name="% ou nombre d'internes dans ce pays" dataDxfId="358"/>
  </tableColumns>
  <tableStyleInfo name="TableStyleLight8"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071A2E0-B96D-4AAB-9F00-D28DA1F37BFB}" name="Tableau11" displayName="Tableau11" ref="B10:C17" totalsRowShown="0" headerRowDxfId="19" dataDxfId="17" headerRowBorderDxfId="18" tableBorderDxfId="16" totalsRowBorderDxfId="15">
  <autoFilter ref="B10:C17" xr:uid="{A071A2E0-B96D-4AAB-9F00-D28DA1F37BFB}"/>
  <tableColumns count="2">
    <tableColumn id="2" xr3:uid="{AB99D102-45DB-4206-8447-94BE8B0CCB6F}" name="Champ d'application" dataDxfId="14"/>
    <tableColumn id="3" xr3:uid="{9C293775-B1A1-47B7-8CBE-513BF0C997E6}" name="Valeur" dataDxfId="13"/>
  </tableColumns>
  <tableStyleInfo name="TableStyleLight8"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8F18C20-2A1F-4C32-A4C7-2527F421C57F}" name="Mix_Energétique" displayName="Mix_Energétique" ref="B4:D144" totalsRowShown="0" headerRowDxfId="12" dataDxfId="11" tableBorderDxfId="10">
  <autoFilter ref="B4:D144" xr:uid="{0E6315BF-E54B-449C-BFAD-A0282335C124}"/>
  <sortState xmlns:xlrd2="http://schemas.microsoft.com/office/spreadsheetml/2017/richdata2" ref="B5:C144">
    <sortCondition ref="B4:B144"/>
  </sortState>
  <tableColumns count="3">
    <tableColumn id="1" xr3:uid="{1CB39945-370E-42FC-95E8-7028324A93AF}" name="Pays" dataDxfId="9"/>
    <tableColumn id="2" xr3:uid="{FFBBFAEC-CBE4-4989-A597-AE8BBD7F74F4}" name="kgCO2e / kWh" dataDxfId="8"/>
    <tableColumn id="3" xr3:uid="{A8625306-D6DF-48B4-A95D-5D3C73FB60D5}" name="Commentaires" dataDxfId="7"/>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B50E0E5E-C9CA-4A6A-91CA-D9D14CBFDA33}" name="Emplacement_du_personnel_Cyber" displayName="Emplacement_du_personnel_Cyber" ref="B24:C28" totalsRowShown="0" headerRowDxfId="357" dataDxfId="355" headerRowBorderDxfId="356" tableBorderDxfId="354" totalsRowBorderDxfId="353">
  <autoFilter ref="B24:C28" xr:uid="{B50E0E5E-C9CA-4A6A-91CA-D9D14CBFDA33}"/>
  <tableColumns count="2">
    <tableColumn id="1" xr3:uid="{6D69FDFA-32AB-455B-8CEE-AB2D81C49E4E}" name="Pays" dataDxfId="352"/>
    <tableColumn id="2" xr3:uid="{B7F0D7C8-BA54-4725-847A-585BC99E7200}" name="% ou nombre d'internes dans ce pays" dataDxfId="351"/>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5E05BE0-45E8-4503-90DE-B3CD8931759F}" name="Cartographie_DC" displayName="Cartographie_DC" ref="B13:H16" totalsRowShown="0" headerRowDxfId="350" dataDxfId="348" headerRowBorderDxfId="349" tableBorderDxfId="347" totalsRowBorderDxfId="346">
  <autoFilter ref="B13:H16" xr:uid="{8DB2B574-A6B4-4B69-A6B1-DC8E2B760EB6}"/>
  <tableColumns count="7">
    <tableColumn id="1" xr3:uid="{57542B5D-7C2B-4953-B67D-42429D8F8113}" name="ID du centre de données" dataDxfId="345"/>
    <tableColumn id="2" xr3:uid="{6446EC89-E32F-498E-B768-F9D6F3C13962}" name="Localisation" dataDxfId="344"/>
    <tableColumn id="3" xr3:uid="{258F7982-66DC-48B7-A4AA-00AEB1E2B3D6}" name="PUE" dataDxfId="343"/>
    <tableColumn id="4" xr3:uid="{93869DE9-C69D-46EB-BE7D-EE83D4A8A581}" name="Durée de vie du serveur dans ce DC" dataDxfId="342"/>
    <tableColumn id="5" xr3:uid="{E21AE0E9-A1E1-4C5A-8134-CAC30954C616}" name="Durée de vie d'un Proxy  dans ce DC" dataDxfId="341"/>
    <tableColumn id="6" xr3:uid="{764602AD-EE4E-49D3-B837-79CD6093A66C}" name="Duré de vie d'un pare-feu dans ce DC" dataDxfId="340"/>
    <tableColumn id="7" xr3:uid="{4C845016-7749-4569-A95A-FD39017CBAF0}" name="Durée de vie d'un IPS-IDS dans ce DC" dataDxfId="339"/>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38FD372-162A-4006-ADDF-9863B233DC4E}" name="Appareils_poste_de_travail" displayName="Appareils_poste_de_travail" ref="B13:G16" totalsRowShown="0" headerRowDxfId="338" dataDxfId="336" headerRowBorderDxfId="337" tableBorderDxfId="335">
  <autoFilter ref="B13:G16" xr:uid="{D38FD372-162A-4006-ADDF-9863B233DC4E}"/>
  <tableColumns count="6">
    <tableColumn id="3" xr3:uid="{AC4680A4-A730-47F7-965C-7DC4E2AA1004}" name="Champ d'application" dataDxfId="334"/>
    <tableColumn id="2" xr3:uid="{4DC98743-CC1D-4AF8-B409-0C1322A34523}" name="Quantité d'ordinateurs portables" dataDxfId="333"/>
    <tableColumn id="4" xr3:uid="{DC066833-C057-465D-AAAD-379A4568A529}" name="Durée de vie d'un ordinateur portables" dataDxfId="332"/>
    <tableColumn id="5" xr3:uid="{FAD0A925-7BCE-4016-BE53-1FDA8BB56573}" name="Quantité d'ordinateur de bureau" dataDxfId="331"/>
    <tableColumn id="6" xr3:uid="{585D4071-6674-4B77-90E3-2D6DFE305AEE}" name="Durée de vie d'un ordinateur de bureau" dataDxfId="330"/>
    <tableColumn id="1" xr3:uid="{E4F85C9A-C25B-4348-B373-F59BC3C80A2D}" name="Commentaire" dataDxfId="329"/>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D056E13-1E48-45A4-9BDC-9ABC39D23DC6}" name="Appareils_Ecrans" displayName="Appareils_Ecrans" ref="B23:E24" totalsRowShown="0" headerRowDxfId="328" dataDxfId="326" headerRowBorderDxfId="327" tableBorderDxfId="325">
  <autoFilter ref="B23:E24" xr:uid="{DD056E13-1E48-45A4-9BDC-9ABC39D23DC6}"/>
  <tableColumns count="4">
    <tableColumn id="3" xr3:uid="{78CF968C-9682-4581-B75E-022A69E2F4B5}" name="Champ d'application" dataDxfId="324"/>
    <tableColumn id="4" xr3:uid="{63A54751-F348-4860-83DD-68A9BB3ACC1D}" name="Quantité" dataDxfId="323">
      <calculatedColumnFormula>1.1*(E14+C14)</calculatedColumnFormula>
    </tableColumn>
    <tableColumn id="5" xr3:uid="{E25B78AD-2C9A-4738-9A31-78618715F0D9}" name="Durée de vie" dataDxfId="322"/>
    <tableColumn id="1" xr3:uid="{AB6F93DE-69B3-4458-B890-C7D0B5B87903}" name="Commentaire" dataDxfId="321"/>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E4896F4-F1C7-449C-A474-76EF4CFC47B5}" name="Appareils_sSmartphones" displayName="Appareils_sSmartphones" ref="B29:E30" totalsRowShown="0" headerRowDxfId="320" dataDxfId="318" headerRowBorderDxfId="319" tableBorderDxfId="317">
  <autoFilter ref="B29:E30" xr:uid="{3E4896F4-F1C7-449C-A474-76EF4CFC47B5}"/>
  <tableColumns count="4">
    <tableColumn id="3" xr3:uid="{4E91D5AC-E7F1-4E00-A67D-05365132D966}" name="Champ d'application" dataDxfId="316"/>
    <tableColumn id="4" xr3:uid="{7449674D-E24B-4D24-97ED-B8DFCE445A25}" name="Quantité" dataDxfId="315"/>
    <tableColumn id="5" xr3:uid="{5E98D291-494D-4547-85E9-63D048F75FAF}" name="Durée de vie" dataDxfId="314"/>
    <tableColumn id="1" xr3:uid="{ADB454F7-54EF-481F-B1D1-3F80EBC2E44B}" name="Commentaire" dataDxfId="313"/>
  </tableColumns>
  <tableStyleInfo name="TableStyleLight8"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librairie.ademe.fr/industrie-et-production-durable/6649-8313-referentiel-par-categorie-de-produit-rcp-des-systemes-d-information.html"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drawing" Target="../drawings/drawing9.xml"/><Relationship Id="rId4" Type="http://schemas.openxmlformats.org/officeDocument/2006/relationships/table" Target="../tables/table16.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10.xml"/><Relationship Id="rId1" Type="http://schemas.openxmlformats.org/officeDocument/2006/relationships/printerSettings" Target="../printerSettings/printerSettings3.bin"/><Relationship Id="rId4" Type="http://schemas.openxmlformats.org/officeDocument/2006/relationships/table" Target="../tables/table18.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drawing" Target="../drawings/drawing12.xml"/><Relationship Id="rId4" Type="http://schemas.openxmlformats.org/officeDocument/2006/relationships/table" Target="../tables/table22.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printerSettings" Target="../printerSettings/printerSettings5.bin"/><Relationship Id="rId4" Type="http://schemas.openxmlformats.org/officeDocument/2006/relationships/table" Target="../tables/table25.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table" Target="../tables/table28.xml"/><Relationship Id="rId1" Type="http://schemas.openxmlformats.org/officeDocument/2006/relationships/drawing" Target="../drawings/drawing15.xml"/><Relationship Id="rId5" Type="http://schemas.openxmlformats.org/officeDocument/2006/relationships/table" Target="../tables/table31.xml"/><Relationship Id="rId4" Type="http://schemas.openxmlformats.org/officeDocument/2006/relationships/table" Target="../tables/table30.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table" Target="../tables/table32.xml"/><Relationship Id="rId1" Type="http://schemas.openxmlformats.org/officeDocument/2006/relationships/drawing" Target="../drawings/drawing16.xml"/><Relationship Id="rId5" Type="http://schemas.openxmlformats.org/officeDocument/2006/relationships/table" Target="../tables/table35.xml"/><Relationship Id="rId4" Type="http://schemas.openxmlformats.org/officeDocument/2006/relationships/table" Target="../tables/table34.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39.xml"/><Relationship Id="rId2" Type="http://schemas.openxmlformats.org/officeDocument/2006/relationships/table" Target="../tables/table38.xml"/><Relationship Id="rId1" Type="http://schemas.openxmlformats.org/officeDocument/2006/relationships/table" Target="../tables/table37.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41.xml"/><Relationship Id="rId2" Type="http://schemas.openxmlformats.org/officeDocument/2006/relationships/printerSettings" Target="../printerSettings/printerSettings7.bin"/><Relationship Id="rId1" Type="http://schemas.openxmlformats.org/officeDocument/2006/relationships/hyperlink" Target="https://www.bilans-ges.ademe.fr/documentation/UPLOAD_DOC_FR/index.htm?moyenne_par_pays.ht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1.bin"/><Relationship Id="rId5" Type="http://schemas.openxmlformats.org/officeDocument/2006/relationships/table" Target="../tables/table9.xml"/><Relationship Id="rId4" Type="http://schemas.openxmlformats.org/officeDocument/2006/relationships/table" Target="../tables/table8.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7.xml"/><Relationship Id="rId1" Type="http://schemas.openxmlformats.org/officeDocument/2006/relationships/printerSettings" Target="../printerSettings/printerSettings2.bin"/><Relationship Id="rId5" Type="http://schemas.openxmlformats.org/officeDocument/2006/relationships/table" Target="../tables/table12.xml"/><Relationship Id="rId4" Type="http://schemas.openxmlformats.org/officeDocument/2006/relationships/table" Target="../tables/table11.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F351-4C2C-4177-BFE2-FD6F5AA43D47}">
  <sheetPr>
    <tabColor theme="2"/>
  </sheetPr>
  <dimension ref="A1:K52"/>
  <sheetViews>
    <sheetView showGridLines="0" tabSelected="1" zoomScale="88" zoomScaleNormal="70" workbookViewId="0">
      <selection activeCell="A47" sqref="A47"/>
    </sheetView>
  </sheetViews>
  <sheetFormatPr baseColWidth="10" defaultColWidth="10.81640625" defaultRowHeight="14" x14ac:dyDescent="0.35"/>
  <cols>
    <col min="1" max="5" width="10.81640625" style="2"/>
    <col min="6" max="6" width="31.1796875" style="2" customWidth="1"/>
    <col min="7" max="7" width="26.54296875" style="2" customWidth="1"/>
    <col min="8" max="8" width="10.81640625" style="2"/>
    <col min="9" max="9" width="12.7265625" style="2" customWidth="1"/>
    <col min="10" max="10" width="10.81640625" style="2"/>
    <col min="11" max="11" width="20.26953125" style="2" customWidth="1"/>
    <col min="12" max="16384" width="10.81640625" style="2"/>
  </cols>
  <sheetData>
    <row r="1" spans="1:11" ht="23" x14ac:dyDescent="0.35">
      <c r="A1" s="1" t="s">
        <v>927</v>
      </c>
      <c r="H1" s="3" t="s">
        <v>812</v>
      </c>
    </row>
    <row r="3" spans="1:11" x14ac:dyDescent="0.35">
      <c r="A3" s="2" t="s">
        <v>917</v>
      </c>
    </row>
    <row r="4" spans="1:11" x14ac:dyDescent="0.35">
      <c r="A4" s="2" t="s">
        <v>918</v>
      </c>
    </row>
    <row r="11" spans="1:11" ht="130.5" customHeight="1" x14ac:dyDescent="0.35">
      <c r="H11" s="231" t="s">
        <v>915</v>
      </c>
      <c r="I11" s="231"/>
      <c r="J11" s="231"/>
      <c r="K11" s="4"/>
    </row>
    <row r="17" spans="1:1" ht="16" customHeight="1" x14ac:dyDescent="0.35">
      <c r="A17" s="2" t="s">
        <v>873</v>
      </c>
    </row>
    <row r="38" spans="1:10" x14ac:dyDescent="0.35">
      <c r="A38" s="2" t="s">
        <v>928</v>
      </c>
    </row>
    <row r="39" spans="1:10" x14ac:dyDescent="0.35">
      <c r="A39" s="2" t="s">
        <v>835</v>
      </c>
    </row>
    <row r="40" spans="1:10" x14ac:dyDescent="0.35">
      <c r="A40" s="2" t="s">
        <v>916</v>
      </c>
    </row>
    <row r="41" spans="1:10" x14ac:dyDescent="0.35">
      <c r="A41" s="2" t="s">
        <v>920</v>
      </c>
    </row>
    <row r="43" spans="1:10" x14ac:dyDescent="0.35">
      <c r="A43" s="2" t="s">
        <v>813</v>
      </c>
    </row>
    <row r="44" spans="1:10" x14ac:dyDescent="0.35">
      <c r="A44" s="2" t="s">
        <v>919</v>
      </c>
    </row>
    <row r="46" spans="1:10" x14ac:dyDescent="0.35">
      <c r="A46" s="232" t="s">
        <v>929</v>
      </c>
      <c r="B46" s="232"/>
      <c r="C46" s="232"/>
      <c r="D46" s="232"/>
      <c r="E46" s="232"/>
      <c r="F46" s="232"/>
      <c r="G46" s="232"/>
      <c r="H46" s="232"/>
      <c r="I46" s="232"/>
      <c r="J46" s="232"/>
    </row>
    <row r="47" spans="1:10" x14ac:dyDescent="0.35">
      <c r="A47" s="5"/>
      <c r="B47" s="5"/>
      <c r="C47" s="5"/>
      <c r="D47" s="5"/>
      <c r="E47" s="5"/>
      <c r="F47" s="5"/>
      <c r="G47" s="5"/>
      <c r="H47" s="5"/>
      <c r="I47" s="5"/>
      <c r="J47" s="5"/>
    </row>
    <row r="48" spans="1:10" x14ac:dyDescent="0.35">
      <c r="A48" s="3" t="s">
        <v>814</v>
      </c>
    </row>
    <row r="49" spans="1:1" x14ac:dyDescent="0.35">
      <c r="A49" s="2" t="s">
        <v>815</v>
      </c>
    </row>
    <row r="50" spans="1:1" x14ac:dyDescent="0.35">
      <c r="A50" s="2" t="s">
        <v>816</v>
      </c>
    </row>
    <row r="51" spans="1:1" x14ac:dyDescent="0.35">
      <c r="A51" s="2" t="s">
        <v>817</v>
      </c>
    </row>
    <row r="52" spans="1:1" x14ac:dyDescent="0.35">
      <c r="A52" s="6" t="s">
        <v>834</v>
      </c>
    </row>
  </sheetData>
  <mergeCells count="2">
    <mergeCell ref="H11:J11"/>
    <mergeCell ref="A46:J46"/>
  </mergeCells>
  <hyperlinks>
    <hyperlink ref="A52" r:id="rId1" location="/44-type_de_produit-format_electronique" xr:uid="{977F66CF-6BCA-4C4B-A030-F05DCC4F5418}"/>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9D6B8-7E39-46F1-871A-358A9F1FA343}">
  <sheetPr>
    <tabColor theme="9" tint="0.79998168889431442"/>
  </sheetPr>
  <dimension ref="A2:O1755"/>
  <sheetViews>
    <sheetView topLeftCell="A56" zoomScale="90" zoomScaleNormal="40" workbookViewId="0">
      <selection activeCell="A70" sqref="A70"/>
    </sheetView>
  </sheetViews>
  <sheetFormatPr baseColWidth="10" defaultColWidth="8.81640625" defaultRowHeight="15" customHeight="1" x14ac:dyDescent="0.3"/>
  <cols>
    <col min="1" max="1" width="100.6328125" style="7" customWidth="1"/>
    <col min="2" max="2" width="38.90625" style="7" customWidth="1"/>
    <col min="3" max="3" width="28.81640625" style="7" customWidth="1"/>
    <col min="4" max="4" width="44.1796875" style="7" customWidth="1"/>
    <col min="5" max="5" width="31.36328125" style="7" customWidth="1"/>
    <col min="6" max="6" width="27.54296875" style="7" customWidth="1"/>
    <col min="7" max="7" width="35.26953125" style="7" customWidth="1"/>
    <col min="8" max="8" width="37.26953125" style="7" customWidth="1"/>
    <col min="9" max="9" width="27.26953125" style="7" customWidth="1"/>
    <col min="10" max="10" width="31.1796875" style="7" customWidth="1"/>
    <col min="11" max="11" width="30.453125" style="7" customWidth="1"/>
    <col min="12" max="12" width="39.453125" style="7" customWidth="1"/>
    <col min="13" max="13" width="22.1796875" style="7" customWidth="1"/>
    <col min="14" max="14" width="20.54296875" style="7" customWidth="1"/>
    <col min="15" max="15" width="43.36328125" style="7" customWidth="1"/>
    <col min="16" max="16" width="42.1796875" style="7" customWidth="1"/>
    <col min="17" max="17" width="44.81640625" style="7" customWidth="1"/>
    <col min="18" max="18" width="40.54296875" style="7" customWidth="1"/>
    <col min="19" max="19" width="41" style="7" customWidth="1"/>
    <col min="20" max="20" width="32.453125" style="7" customWidth="1"/>
    <col min="21" max="21" width="29.1796875" style="7" customWidth="1"/>
    <col min="22" max="22" width="23" style="7" customWidth="1"/>
    <col min="23" max="16384" width="8.81640625" style="7"/>
  </cols>
  <sheetData>
    <row r="2" spans="1:15" ht="15" customHeight="1" x14ac:dyDescent="0.35">
      <c r="A2" s="118" t="s">
        <v>371</v>
      </c>
    </row>
    <row r="3" spans="1:15" ht="15" customHeight="1" x14ac:dyDescent="0.35">
      <c r="B3" s="119" t="s">
        <v>357</v>
      </c>
    </row>
    <row r="4" spans="1:15" ht="42" x14ac:dyDescent="0.3">
      <c r="B4" s="34" t="s">
        <v>875</v>
      </c>
    </row>
    <row r="5" spans="1:15" ht="56" x14ac:dyDescent="0.3">
      <c r="B5" s="35" t="s">
        <v>876</v>
      </c>
    </row>
    <row r="6" spans="1:15" ht="42" x14ac:dyDescent="0.3">
      <c r="B6" s="36" t="s">
        <v>877</v>
      </c>
    </row>
    <row r="7" spans="1:15" ht="15" customHeight="1" x14ac:dyDescent="0.3">
      <c r="B7" s="37" t="s">
        <v>361</v>
      </c>
    </row>
    <row r="11" spans="1:15" ht="18.649999999999999" customHeight="1" x14ac:dyDescent="0.3">
      <c r="A11" s="73" t="s">
        <v>878</v>
      </c>
    </row>
    <row r="13" spans="1:15" ht="28" x14ac:dyDescent="0.3">
      <c r="B13" s="120" t="s">
        <v>420</v>
      </c>
      <c r="C13" s="120" t="s">
        <v>404</v>
      </c>
      <c r="D13" s="120" t="s">
        <v>405</v>
      </c>
      <c r="E13" s="120" t="s">
        <v>406</v>
      </c>
      <c r="F13" s="120" t="s">
        <v>453</v>
      </c>
      <c r="G13" s="121" t="s">
        <v>452</v>
      </c>
      <c r="H13" s="121" t="s">
        <v>170</v>
      </c>
      <c r="I13" s="121" t="s">
        <v>447</v>
      </c>
      <c r="J13" s="121" t="s">
        <v>449</v>
      </c>
      <c r="K13" s="121" t="s">
        <v>451</v>
      </c>
      <c r="L13" s="121" t="s">
        <v>173</v>
      </c>
      <c r="M13" s="121" t="s">
        <v>820</v>
      </c>
      <c r="N13" s="121" t="s">
        <v>208</v>
      </c>
      <c r="O13" s="121" t="s">
        <v>431</v>
      </c>
    </row>
    <row r="14" spans="1:15" ht="15" customHeight="1" x14ac:dyDescent="0.3">
      <c r="B14" s="122" t="s">
        <v>171</v>
      </c>
      <c r="C14" s="123" t="s">
        <v>174</v>
      </c>
      <c r="D14" s="123" t="s">
        <v>175</v>
      </c>
      <c r="E14" s="132"/>
      <c r="F14" s="123">
        <f>IFERROR(_xlfn.XLOOKUP(Solutions_On_Premise[[#This Row],[ID du centre de données]],Cartographie_DC[ID du centre de données],Cartographie_DC[Durée de vie du serveur dans ce DC]),"")</f>
        <v>5</v>
      </c>
      <c r="G14" s="123" t="str">
        <f>IFERROR(_xlfn.XLOOKUP(Solutions_On_Premise[[#This Row],[ID du centre de données]],Cartographie_DC[ID du centre de données],Cartographie_DC[Localisation]),"")</f>
        <v>France</v>
      </c>
      <c r="H14" s="123">
        <f>IFERROR(_xlfn.XLOOKUP(Solutions_On_Premise[[#This Row],[ID du centre de données]],Cartographie_DC[ID du centre de données],Cartographie_DC[PUE]),"")</f>
        <v>1.59</v>
      </c>
      <c r="I14" s="132">
        <v>8</v>
      </c>
      <c r="J14" s="123"/>
      <c r="K14" s="132">
        <v>16</v>
      </c>
      <c r="L14" s="123">
        <v>8000</v>
      </c>
      <c r="M14" s="133">
        <v>8.6746987949999994</v>
      </c>
      <c r="N14" s="134">
        <v>20000</v>
      </c>
      <c r="O14" s="135"/>
    </row>
    <row r="15" spans="1:15" ht="15" customHeight="1" x14ac:dyDescent="0.3">
      <c r="B15" s="122" t="s">
        <v>171</v>
      </c>
      <c r="C15" s="123" t="s">
        <v>176</v>
      </c>
      <c r="D15" s="123" t="s">
        <v>177</v>
      </c>
      <c r="E15" s="132"/>
      <c r="F15" s="123">
        <f>IFERROR(_xlfn.XLOOKUP(Solutions_On_Premise[[#This Row],[ID du centre de données]],Cartographie_DC[ID du centre de données],Cartographie_DC[Durée de vie du serveur dans ce DC]),"")</f>
        <v>5</v>
      </c>
      <c r="G15" s="123" t="str">
        <f>IFERROR(_xlfn.XLOOKUP(Solutions_On_Premise[[#This Row],[ID du centre de données]],Cartographie_DC[ID du centre de données],Cartographie_DC[Localisation]),"")</f>
        <v>France</v>
      </c>
      <c r="H15" s="123">
        <f>IFERROR(_xlfn.XLOOKUP(Solutions_On_Premise[[#This Row],[ID du centre de données]],Cartographie_DC[ID du centre de données],Cartographie_DC[PUE]),"")</f>
        <v>1.59</v>
      </c>
      <c r="I15" s="132">
        <v>6</v>
      </c>
      <c r="J15" s="123"/>
      <c r="K15" s="132">
        <v>216</v>
      </c>
      <c r="L15" s="123">
        <v>9000</v>
      </c>
      <c r="M15" s="133">
        <v>8.6746987949999994</v>
      </c>
      <c r="N15" s="134">
        <v>36</v>
      </c>
      <c r="O15" s="135"/>
    </row>
    <row r="16" spans="1:15" ht="15" customHeight="1" x14ac:dyDescent="0.3">
      <c r="B16" s="136" t="s">
        <v>172</v>
      </c>
      <c r="C16" s="137" t="s">
        <v>194</v>
      </c>
      <c r="D16" s="137" t="s">
        <v>251</v>
      </c>
      <c r="E16" s="138"/>
      <c r="F16" s="128">
        <v>4</v>
      </c>
      <c r="G16" s="128" t="s">
        <v>169</v>
      </c>
      <c r="H16" s="128">
        <v>2</v>
      </c>
      <c r="I16" s="138"/>
      <c r="J16" s="128">
        <v>8</v>
      </c>
      <c r="K16" s="138"/>
      <c r="L16" s="128">
        <v>1000</v>
      </c>
      <c r="M16" s="139">
        <v>1</v>
      </c>
      <c r="N16" s="134">
        <v>20000</v>
      </c>
      <c r="O16" s="131"/>
    </row>
    <row r="17" spans="1:15" ht="15" customHeight="1" x14ac:dyDescent="0.3">
      <c r="B17" s="136"/>
      <c r="C17" s="137" t="s">
        <v>194</v>
      </c>
      <c r="D17" s="137"/>
      <c r="E17" s="138"/>
      <c r="F17" s="128"/>
      <c r="G17" s="128"/>
      <c r="H17" s="128"/>
      <c r="I17" s="138"/>
      <c r="J17" s="128"/>
      <c r="K17" s="138"/>
      <c r="L17" s="128"/>
      <c r="M17" s="140"/>
      <c r="N17" s="140"/>
      <c r="O17" s="131"/>
    </row>
    <row r="18" spans="1:15" ht="15" customHeight="1" x14ac:dyDescent="0.3">
      <c r="B18" s="136"/>
      <c r="C18" s="137"/>
      <c r="D18" s="137"/>
      <c r="E18" s="138"/>
      <c r="F18" s="128"/>
      <c r="G18" s="128"/>
      <c r="H18" s="128"/>
      <c r="I18" s="138"/>
      <c r="J18" s="128"/>
      <c r="K18" s="138"/>
      <c r="L18" s="128"/>
      <c r="M18" s="140"/>
      <c r="N18" s="140"/>
      <c r="O18" s="131"/>
    </row>
    <row r="19" spans="1:15" ht="15" customHeight="1" x14ac:dyDescent="0.3">
      <c r="B19" s="136"/>
      <c r="C19" s="137"/>
      <c r="D19" s="137"/>
      <c r="E19" s="138"/>
      <c r="F19" s="128"/>
      <c r="G19" s="128"/>
      <c r="H19" s="128"/>
      <c r="I19" s="138"/>
      <c r="J19" s="128"/>
      <c r="K19" s="138"/>
      <c r="L19" s="128"/>
      <c r="M19" s="140"/>
      <c r="N19" s="140"/>
      <c r="O19" s="131"/>
    </row>
    <row r="20" spans="1:15" ht="15" customHeight="1" x14ac:dyDescent="0.3">
      <c r="B20" s="136"/>
      <c r="C20" s="137"/>
      <c r="D20" s="137"/>
      <c r="E20" s="138"/>
      <c r="F20" s="128"/>
      <c r="G20" s="128"/>
      <c r="H20" s="128"/>
      <c r="I20" s="138"/>
      <c r="J20" s="128"/>
      <c r="K20" s="138"/>
      <c r="L20" s="128"/>
      <c r="M20" s="140"/>
      <c r="N20" s="140"/>
      <c r="O20" s="131"/>
    </row>
    <row r="21" spans="1:15" ht="15" customHeight="1" x14ac:dyDescent="0.3">
      <c r="B21" s="136"/>
      <c r="C21" s="137"/>
      <c r="D21" s="137"/>
      <c r="E21" s="138"/>
      <c r="F21" s="128"/>
      <c r="G21" s="128"/>
      <c r="H21" s="128"/>
      <c r="I21" s="138"/>
      <c r="J21" s="128"/>
      <c r="K21" s="138"/>
      <c r="L21" s="128"/>
      <c r="M21" s="140"/>
      <c r="N21" s="140"/>
      <c r="O21" s="131"/>
    </row>
    <row r="22" spans="1:15" ht="15" customHeight="1" x14ac:dyDescent="0.3">
      <c r="B22" s="136"/>
      <c r="C22" s="137"/>
      <c r="D22" s="137"/>
      <c r="E22" s="138"/>
      <c r="F22" s="128"/>
      <c r="G22" s="128"/>
      <c r="H22" s="128"/>
      <c r="I22" s="138"/>
      <c r="J22" s="128"/>
      <c r="K22" s="138"/>
      <c r="L22" s="128"/>
      <c r="M22" s="140"/>
      <c r="N22" s="140"/>
      <c r="O22" s="131"/>
    </row>
    <row r="23" spans="1:15" ht="15" customHeight="1" x14ac:dyDescent="0.3">
      <c r="B23" s="136"/>
      <c r="C23" s="137"/>
      <c r="D23" s="137"/>
      <c r="E23" s="138"/>
      <c r="F23" s="128"/>
      <c r="G23" s="128"/>
      <c r="H23" s="128"/>
      <c r="I23" s="138"/>
      <c r="J23" s="128"/>
      <c r="K23" s="138"/>
      <c r="L23" s="128"/>
      <c r="M23" s="140"/>
      <c r="N23" s="140"/>
      <c r="O23" s="131"/>
    </row>
    <row r="24" spans="1:15" ht="15" customHeight="1" x14ac:dyDescent="0.3">
      <c r="B24" s="136"/>
      <c r="C24" s="137"/>
      <c r="D24" s="137"/>
      <c r="E24" s="138"/>
      <c r="F24" s="128"/>
      <c r="G24" s="128"/>
      <c r="H24" s="128"/>
      <c r="I24" s="138"/>
      <c r="J24" s="128"/>
      <c r="K24" s="138"/>
      <c r="L24" s="128"/>
      <c r="M24" s="140"/>
      <c r="N24" s="140"/>
      <c r="O24" s="131"/>
    </row>
    <row r="25" spans="1:15" ht="12.65" customHeight="1" x14ac:dyDescent="0.3"/>
    <row r="26" spans="1:15" ht="12.65" customHeight="1" x14ac:dyDescent="0.3"/>
    <row r="27" spans="1:15" ht="12.65" customHeight="1" x14ac:dyDescent="0.3"/>
    <row r="28" spans="1:15" ht="12.65" customHeight="1" x14ac:dyDescent="0.3"/>
    <row r="29" spans="1:15" ht="12.65" customHeight="1" x14ac:dyDescent="0.3"/>
    <row r="30" spans="1:15" ht="14" x14ac:dyDescent="0.3"/>
    <row r="31" spans="1:15" ht="14" x14ac:dyDescent="0.3"/>
    <row r="32" spans="1:15" ht="21" customHeight="1" x14ac:dyDescent="0.3">
      <c r="A32" s="73" t="s">
        <v>879</v>
      </c>
    </row>
    <row r="33" spans="1:15" ht="14" x14ac:dyDescent="0.3"/>
    <row r="34" spans="1:15" ht="14" x14ac:dyDescent="0.3"/>
    <row r="35" spans="1:15" ht="14" x14ac:dyDescent="0.3"/>
    <row r="36" spans="1:15" ht="14" x14ac:dyDescent="0.3"/>
    <row r="37" spans="1:15" ht="14" x14ac:dyDescent="0.3"/>
    <row r="38" spans="1:15" ht="22" customHeight="1" x14ac:dyDescent="0.3">
      <c r="A38" s="141" t="s">
        <v>861</v>
      </c>
    </row>
    <row r="40" spans="1:15" ht="28" x14ac:dyDescent="0.3">
      <c r="B40" s="120" t="s">
        <v>420</v>
      </c>
      <c r="C40" s="120" t="s">
        <v>404</v>
      </c>
      <c r="D40" s="120" t="s">
        <v>405</v>
      </c>
      <c r="E40" s="120" t="s">
        <v>406</v>
      </c>
      <c r="F40" s="120" t="s">
        <v>445</v>
      </c>
      <c r="G40" s="121" t="s">
        <v>446</v>
      </c>
      <c r="H40" s="121" t="s">
        <v>170</v>
      </c>
      <c r="I40" s="121" t="s">
        <v>447</v>
      </c>
      <c r="J40" s="121" t="s">
        <v>449</v>
      </c>
      <c r="K40" s="121" t="s">
        <v>450</v>
      </c>
      <c r="L40" s="121" t="s">
        <v>173</v>
      </c>
      <c r="M40" s="121" t="s">
        <v>820</v>
      </c>
      <c r="N40" s="121" t="s">
        <v>208</v>
      </c>
      <c r="O40" s="121" t="s">
        <v>431</v>
      </c>
    </row>
    <row r="41" spans="1:15" ht="15" customHeight="1" x14ac:dyDescent="0.3">
      <c r="B41" s="122" t="s">
        <v>171</v>
      </c>
      <c r="C41" s="123" t="s">
        <v>178</v>
      </c>
      <c r="D41" s="123" t="s">
        <v>175</v>
      </c>
      <c r="E41" s="132"/>
      <c r="F41" s="123">
        <f>IFERROR(_xlfn.XLOOKUP(Solutions_Cloud_Méthode_serveur[[#This Row],[ID du centre de données]],Cartographie_DC[ID du centre de données],Cartographie_DC[Durée de vie du serveur dans ce DC]),"")</f>
        <v>5</v>
      </c>
      <c r="G41" s="123" t="str">
        <f>IFERROR(_xlfn.XLOOKUP(Solutions_Cloud_Méthode_serveur[[#This Row],[ID du centre de données]],Cartographie_DC[ID du centre de données],Cartographie_DC[Localisation]),"")</f>
        <v>France</v>
      </c>
      <c r="H41" s="123">
        <f>IFERROR(_xlfn.XLOOKUP(Solutions_Cloud_Méthode_serveur[[#This Row],[ID du centre de données]],Cartographie_DC[ID du centre de données],Cartographie_DC[PUE]),"")</f>
        <v>1.59</v>
      </c>
      <c r="I41" s="132">
        <v>8</v>
      </c>
      <c r="J41" s="123"/>
      <c r="K41" s="132">
        <v>16</v>
      </c>
      <c r="L41" s="123">
        <v>8000</v>
      </c>
      <c r="M41" s="133">
        <v>8.6746987949999994</v>
      </c>
      <c r="N41" s="134">
        <v>20000</v>
      </c>
      <c r="O41" s="135"/>
    </row>
    <row r="42" spans="1:15" ht="15" customHeight="1" x14ac:dyDescent="0.3">
      <c r="B42" s="122" t="s">
        <v>171</v>
      </c>
      <c r="C42" s="123" t="s">
        <v>179</v>
      </c>
      <c r="D42" s="123" t="s">
        <v>177</v>
      </c>
      <c r="E42" s="132"/>
      <c r="F42" s="123">
        <f>IFERROR(_xlfn.XLOOKUP(Solutions_Cloud_Méthode_serveur[[#This Row],[ID du centre de données]],Cartographie_DC[ID du centre de données],Cartographie_DC[Durée de vie du serveur dans ce DC]),"")</f>
        <v>5</v>
      </c>
      <c r="G42" s="123" t="str">
        <f>IFERROR(_xlfn.XLOOKUP(Solutions_Cloud_Méthode_serveur[[#This Row],[ID du centre de données]],Cartographie_DC[ID du centre de données],Cartographie_DC[Localisation]),"")</f>
        <v>France</v>
      </c>
      <c r="H42" s="123">
        <f>IFERROR(_xlfn.XLOOKUP(Solutions_Cloud_Méthode_serveur[[#This Row],[ID du centre de données]],Cartographie_DC[ID du centre de données],Cartographie_DC[PUE]),"")</f>
        <v>1.59</v>
      </c>
      <c r="I42" s="132">
        <v>6</v>
      </c>
      <c r="J42" s="123"/>
      <c r="K42" s="132">
        <v>216</v>
      </c>
      <c r="L42" s="123">
        <v>9000</v>
      </c>
      <c r="M42" s="133">
        <v>8.6746987949999994</v>
      </c>
      <c r="N42" s="134">
        <v>36</v>
      </c>
      <c r="O42" s="135"/>
    </row>
    <row r="43" spans="1:15" ht="15" customHeight="1" x14ac:dyDescent="0.3">
      <c r="B43" s="127"/>
      <c r="C43" s="128"/>
      <c r="D43" s="128"/>
      <c r="E43" s="138"/>
      <c r="F43" s="128"/>
      <c r="G43" s="128"/>
      <c r="H43" s="128"/>
      <c r="I43" s="138"/>
      <c r="J43" s="128"/>
      <c r="K43" s="138"/>
      <c r="L43" s="128"/>
      <c r="M43" s="139"/>
      <c r="N43" s="140"/>
      <c r="O43" s="131"/>
    </row>
    <row r="44" spans="1:15" ht="15" customHeight="1" x14ac:dyDescent="0.3">
      <c r="B44" s="127"/>
      <c r="C44" s="128"/>
      <c r="D44" s="128"/>
      <c r="E44" s="138"/>
      <c r="F44" s="128"/>
      <c r="G44" s="128"/>
      <c r="H44" s="128"/>
      <c r="I44" s="138"/>
      <c r="J44" s="128"/>
      <c r="K44" s="138"/>
      <c r="L44" s="128"/>
      <c r="M44" s="140"/>
      <c r="N44" s="140"/>
      <c r="O44" s="131"/>
    </row>
    <row r="45" spans="1:15" ht="15" customHeight="1" x14ac:dyDescent="0.3">
      <c r="B45" s="127"/>
      <c r="C45" s="128"/>
      <c r="D45" s="128"/>
      <c r="E45" s="138"/>
      <c r="F45" s="128"/>
      <c r="G45" s="128"/>
      <c r="H45" s="128"/>
      <c r="I45" s="138"/>
      <c r="J45" s="128"/>
      <c r="K45" s="138"/>
      <c r="L45" s="128"/>
      <c r="M45" s="140"/>
      <c r="N45" s="140"/>
      <c r="O45" s="131"/>
    </row>
    <row r="46" spans="1:15" ht="15" customHeight="1" x14ac:dyDescent="0.3">
      <c r="B46" s="127"/>
      <c r="C46" s="128"/>
      <c r="D46" s="128"/>
      <c r="E46" s="138"/>
      <c r="F46" s="128"/>
      <c r="G46" s="128"/>
      <c r="H46" s="128"/>
      <c r="I46" s="138"/>
      <c r="J46" s="128"/>
      <c r="K46" s="138"/>
      <c r="L46" s="128"/>
      <c r="M46" s="140"/>
      <c r="N46" s="140"/>
      <c r="O46" s="131"/>
    </row>
    <row r="47" spans="1:15" ht="15" customHeight="1" x14ac:dyDescent="0.3">
      <c r="B47" s="127"/>
      <c r="C47" s="128"/>
      <c r="D47" s="128"/>
      <c r="E47" s="138"/>
      <c r="F47" s="128"/>
      <c r="G47" s="128"/>
      <c r="H47" s="128"/>
      <c r="I47" s="138"/>
      <c r="J47" s="128"/>
      <c r="K47" s="138"/>
      <c r="L47" s="128"/>
      <c r="M47" s="140"/>
      <c r="N47" s="140"/>
      <c r="O47" s="131"/>
    </row>
    <row r="48" spans="1:15" ht="15" customHeight="1" x14ac:dyDescent="0.3">
      <c r="B48" s="127"/>
      <c r="C48" s="128"/>
      <c r="D48" s="128"/>
      <c r="E48" s="138"/>
      <c r="F48" s="128"/>
      <c r="G48" s="128"/>
      <c r="H48" s="128"/>
      <c r="I48" s="138"/>
      <c r="J48" s="128"/>
      <c r="K48" s="138"/>
      <c r="L48" s="128"/>
      <c r="M48" s="140"/>
      <c r="N48" s="140"/>
      <c r="O48" s="131"/>
    </row>
    <row r="49" spans="1:15" ht="15" customHeight="1" x14ac:dyDescent="0.3">
      <c r="B49" s="127"/>
      <c r="C49" s="128"/>
      <c r="D49" s="128"/>
      <c r="E49" s="138"/>
      <c r="F49" s="128"/>
      <c r="G49" s="128"/>
      <c r="H49" s="128"/>
      <c r="I49" s="138"/>
      <c r="J49" s="128"/>
      <c r="K49" s="138"/>
      <c r="L49" s="128"/>
      <c r="M49" s="140"/>
      <c r="N49" s="140"/>
      <c r="O49" s="131"/>
    </row>
    <row r="50" spans="1:15" ht="15" customHeight="1" x14ac:dyDescent="0.3">
      <c r="B50" s="127"/>
      <c r="C50" s="128"/>
      <c r="D50" s="128"/>
      <c r="E50" s="138"/>
      <c r="F50" s="128"/>
      <c r="G50" s="128"/>
      <c r="H50" s="128"/>
      <c r="I50" s="138"/>
      <c r="J50" s="128"/>
      <c r="K50" s="138"/>
      <c r="L50" s="128"/>
      <c r="M50" s="140"/>
      <c r="N50" s="140"/>
      <c r="O50" s="131"/>
    </row>
    <row r="51" spans="1:15" ht="15" customHeight="1" x14ac:dyDescent="0.3">
      <c r="B51" s="127"/>
      <c r="C51" s="128"/>
      <c r="D51" s="128"/>
      <c r="E51" s="138"/>
      <c r="F51" s="128"/>
      <c r="G51" s="128"/>
      <c r="H51" s="128"/>
      <c r="I51" s="138"/>
      <c r="J51" s="128"/>
      <c r="K51" s="138"/>
      <c r="L51" s="128"/>
      <c r="M51" s="140"/>
      <c r="N51" s="140"/>
      <c r="O51" s="131"/>
    </row>
    <row r="58" spans="1:15" ht="20" x14ac:dyDescent="0.3">
      <c r="A58" s="141" t="s">
        <v>448</v>
      </c>
    </row>
    <row r="60" spans="1:15" ht="15" customHeight="1" x14ac:dyDescent="0.3">
      <c r="B60" s="120" t="s">
        <v>404</v>
      </c>
      <c r="C60" s="120" t="s">
        <v>405</v>
      </c>
      <c r="D60" s="120" t="s">
        <v>406</v>
      </c>
      <c r="E60" s="121" t="s">
        <v>860</v>
      </c>
      <c r="F60" s="121" t="s">
        <v>431</v>
      </c>
    </row>
    <row r="61" spans="1:15" ht="15" customHeight="1" x14ac:dyDescent="0.3">
      <c r="B61" s="122" t="s">
        <v>180</v>
      </c>
      <c r="C61" s="123"/>
      <c r="D61" s="132"/>
      <c r="E61" s="142">
        <v>21274.248879999999</v>
      </c>
      <c r="F61" s="135"/>
    </row>
    <row r="62" spans="1:15" ht="15" customHeight="1" x14ac:dyDescent="0.3">
      <c r="B62" s="122" t="s">
        <v>180</v>
      </c>
      <c r="C62" s="123"/>
      <c r="D62" s="132"/>
      <c r="E62" s="142">
        <v>21274.248879999999</v>
      </c>
      <c r="F62" s="135"/>
    </row>
    <row r="63" spans="1:15" ht="15" customHeight="1" x14ac:dyDescent="0.3">
      <c r="B63" s="127"/>
      <c r="C63" s="128"/>
      <c r="D63" s="138"/>
      <c r="E63" s="143"/>
      <c r="F63" s="131"/>
    </row>
    <row r="64" spans="1:15" ht="15" customHeight="1" x14ac:dyDescent="0.3">
      <c r="B64" s="127"/>
      <c r="C64" s="128"/>
      <c r="D64" s="138"/>
      <c r="E64" s="143"/>
      <c r="F64" s="131"/>
    </row>
    <row r="65" spans="2:6" ht="15" customHeight="1" x14ac:dyDescent="0.3">
      <c r="B65" s="127"/>
      <c r="C65" s="128"/>
      <c r="D65" s="138"/>
      <c r="E65" s="143"/>
      <c r="F65" s="131"/>
    </row>
    <row r="66" spans="2:6" ht="15" customHeight="1" x14ac:dyDescent="0.3">
      <c r="B66" s="127"/>
      <c r="C66" s="128"/>
      <c r="D66" s="138"/>
      <c r="E66" s="143"/>
      <c r="F66" s="131"/>
    </row>
    <row r="67" spans="2:6" ht="15" customHeight="1" x14ac:dyDescent="0.3">
      <c r="B67" s="127"/>
      <c r="C67" s="128"/>
      <c r="D67" s="138"/>
      <c r="E67" s="143"/>
      <c r="F67" s="131"/>
    </row>
    <row r="68" spans="2:6" ht="15" customHeight="1" x14ac:dyDescent="0.3">
      <c r="B68" s="127"/>
      <c r="C68" s="128"/>
      <c r="D68" s="138"/>
      <c r="E68" s="143"/>
      <c r="F68" s="131"/>
    </row>
    <row r="69" spans="2:6" ht="15" customHeight="1" x14ac:dyDescent="0.3">
      <c r="B69" s="127"/>
      <c r="C69" s="128"/>
      <c r="D69" s="138"/>
      <c r="E69" s="143"/>
      <c r="F69" s="131"/>
    </row>
    <row r="70" spans="2:6" ht="15" customHeight="1" x14ac:dyDescent="0.3">
      <c r="B70" s="127"/>
      <c r="C70" s="128"/>
      <c r="D70" s="138"/>
      <c r="E70" s="143"/>
      <c r="F70" s="131"/>
    </row>
    <row r="71" spans="2:6" ht="15" customHeight="1" x14ac:dyDescent="0.3">
      <c r="B71" s="127"/>
      <c r="C71" s="128"/>
      <c r="D71" s="138"/>
      <c r="E71" s="143"/>
      <c r="F71" s="131"/>
    </row>
    <row r="1680" spans="12:12" ht="14" x14ac:dyDescent="0.3">
      <c r="L1680" s="7">
        <v>214.60473519892986</v>
      </c>
    </row>
    <row r="1681" spans="12:12" ht="14" x14ac:dyDescent="0.3">
      <c r="L1681" s="7">
        <v>238.80926206394952</v>
      </c>
    </row>
    <row r="1682" spans="12:12" ht="14" x14ac:dyDescent="0.3">
      <c r="L1682" s="7">
        <v>1040.3382150540961</v>
      </c>
    </row>
    <row r="1683" spans="12:12" ht="14" x14ac:dyDescent="0.3">
      <c r="L1683" s="7">
        <v>12.175446888544521</v>
      </c>
    </row>
    <row r="1684" spans="12:12" ht="14" x14ac:dyDescent="0.3">
      <c r="L1684" s="7">
        <v>187.87527536514079</v>
      </c>
    </row>
    <row r="1685" spans="12:12" ht="14" x14ac:dyDescent="0.3">
      <c r="L1685" s="7">
        <v>22.71769606159372</v>
      </c>
    </row>
    <row r="1686" spans="12:12" ht="14" x14ac:dyDescent="0.3">
      <c r="L1686" s="7">
        <v>177.6565177308766</v>
      </c>
    </row>
    <row r="1687" spans="12:12" ht="14" x14ac:dyDescent="0.3">
      <c r="L1687" s="7">
        <v>112.05156946226725</v>
      </c>
    </row>
    <row r="1688" spans="12:12" ht="14" x14ac:dyDescent="0.3">
      <c r="L1688" s="7">
        <v>29.118443355532335</v>
      </c>
    </row>
    <row r="1689" spans="12:12" ht="14" x14ac:dyDescent="0.3">
      <c r="L1689" s="7">
        <v>2623.6698285208963</v>
      </c>
    </row>
    <row r="1690" spans="12:12" ht="14" x14ac:dyDescent="0.3">
      <c r="L1690" s="7">
        <v>12.878143925104157</v>
      </c>
    </row>
    <row r="1691" spans="12:12" ht="14" x14ac:dyDescent="0.3">
      <c r="L1691" s="7">
        <v>118.33706295590434</v>
      </c>
    </row>
    <row r="1692" spans="12:12" ht="14" x14ac:dyDescent="0.3">
      <c r="L1692" s="7">
        <v>68.646007030188571</v>
      </c>
    </row>
    <row r="1693" spans="12:12" ht="14" x14ac:dyDescent="0.3">
      <c r="L1693" s="7">
        <v>7.375068922589664</v>
      </c>
    </row>
    <row r="1694" spans="12:12" ht="14" x14ac:dyDescent="0.3">
      <c r="L1694" s="7">
        <v>16.13738379045019</v>
      </c>
    </row>
    <row r="1695" spans="12:12" ht="14" x14ac:dyDescent="0.3">
      <c r="L1695" s="7">
        <v>28.226804705657848</v>
      </c>
    </row>
    <row r="1696" spans="12:12" ht="14" x14ac:dyDescent="0.3">
      <c r="L1696" s="7">
        <v>230.80125923509181</v>
      </c>
    </row>
    <row r="1697" spans="12:12" ht="14" x14ac:dyDescent="0.3">
      <c r="L1697" s="7">
        <v>112.47122409572134</v>
      </c>
    </row>
    <row r="1698" spans="12:12" ht="14" x14ac:dyDescent="0.3">
      <c r="L1698" s="7">
        <v>222.06597554920552</v>
      </c>
    </row>
    <row r="1699" spans="12:12" ht="14" x14ac:dyDescent="0.3">
      <c r="L1699" s="7">
        <v>47.797947281092384</v>
      </c>
    </row>
    <row r="1700" spans="12:12" ht="14" x14ac:dyDescent="0.3">
      <c r="L1700" s="7">
        <v>28.90690762868774</v>
      </c>
    </row>
    <row r="1701" spans="12:12" ht="14" x14ac:dyDescent="0.3">
      <c r="L1701" s="7">
        <v>288.4879209626551</v>
      </c>
    </row>
    <row r="1702" spans="12:12" ht="14" x14ac:dyDescent="0.3">
      <c r="L1702" s="7">
        <v>423.90612909457838</v>
      </c>
    </row>
    <row r="1703" spans="12:12" ht="14" x14ac:dyDescent="0.3">
      <c r="L1703" s="7">
        <v>28.723936396234897</v>
      </c>
    </row>
    <row r="1704" spans="12:12" ht="14" x14ac:dyDescent="0.3">
      <c r="L1704" s="7">
        <v>2244.0700965380238</v>
      </c>
    </row>
    <row r="1705" spans="12:12" ht="14" x14ac:dyDescent="0.3">
      <c r="L1705" s="7">
        <v>475.54130846624025</v>
      </c>
    </row>
    <row r="1706" spans="12:12" ht="14" x14ac:dyDescent="0.3">
      <c r="L1706" s="7">
        <v>167.0072217170914</v>
      </c>
    </row>
    <row r="1707" spans="12:12" ht="14" x14ac:dyDescent="0.3">
      <c r="L1707" s="7">
        <v>45.540678132730605</v>
      </c>
    </row>
    <row r="1708" spans="12:12" ht="14" x14ac:dyDescent="0.3">
      <c r="L1708" s="7">
        <v>1067.364548410003</v>
      </c>
    </row>
    <row r="1709" spans="12:12" ht="14" x14ac:dyDescent="0.3">
      <c r="L1709" s="7">
        <v>132.69841269841265</v>
      </c>
    </row>
    <row r="1710" spans="12:12" ht="14" x14ac:dyDescent="0.3">
      <c r="L1710" s="7">
        <v>78.797582944998993</v>
      </c>
    </row>
    <row r="1711" spans="12:12" ht="14" x14ac:dyDescent="0.3">
      <c r="L1711" s="7">
        <v>89.220257205690274</v>
      </c>
    </row>
    <row r="1712" spans="12:12" ht="14" x14ac:dyDescent="0.3">
      <c r="L1712" s="7">
        <v>3.5875793116479038</v>
      </c>
    </row>
    <row r="1713" spans="12:12" ht="14" x14ac:dyDescent="0.3">
      <c r="L1713" s="7">
        <v>96.585067428823209</v>
      </c>
    </row>
    <row r="1714" spans="12:12" ht="14" x14ac:dyDescent="0.3">
      <c r="L1714" s="7">
        <v>2895.8201130494576</v>
      </c>
    </row>
    <row r="1715" spans="12:12" ht="14" x14ac:dyDescent="0.3">
      <c r="L1715" s="7">
        <v>20.69368964924746</v>
      </c>
    </row>
    <row r="1716" spans="12:12" ht="14" x14ac:dyDescent="0.3">
      <c r="L1716" s="7">
        <v>284.60317460317469</v>
      </c>
    </row>
    <row r="1717" spans="12:12" ht="14" x14ac:dyDescent="0.3">
      <c r="L1717" s="7">
        <v>3.4920634920634921</v>
      </c>
    </row>
    <row r="1718" spans="12:12" ht="14" x14ac:dyDescent="0.3">
      <c r="L1718" s="7">
        <v>47.616955610606375</v>
      </c>
    </row>
    <row r="1719" spans="12:12" ht="14" x14ac:dyDescent="0.3">
      <c r="L1719" s="7">
        <v>60.71331727768974</v>
      </c>
    </row>
    <row r="1720" spans="12:12" ht="14" x14ac:dyDescent="0.3">
      <c r="L1720" s="7">
        <v>370.15873015873007</v>
      </c>
    </row>
    <row r="1721" spans="12:12" ht="14" x14ac:dyDescent="0.3">
      <c r="L1721" s="7">
        <v>0</v>
      </c>
    </row>
    <row r="1722" spans="12:12" ht="14" x14ac:dyDescent="0.3">
      <c r="L1722" s="7">
        <v>6.9841269841269842</v>
      </c>
    </row>
    <row r="1723" spans="12:12" ht="14" x14ac:dyDescent="0.3">
      <c r="L1723" s="7">
        <v>0</v>
      </c>
    </row>
    <row r="1724" spans="12:12" ht="14" x14ac:dyDescent="0.3">
      <c r="L1724" s="7">
        <v>4.3650793650793647</v>
      </c>
    </row>
    <row r="1725" spans="12:12" ht="14" x14ac:dyDescent="0.3">
      <c r="L1725" s="7">
        <v>96.126101641272854</v>
      </c>
    </row>
    <row r="1726" spans="12:12" ht="14" x14ac:dyDescent="0.3">
      <c r="L1726" s="7">
        <v>17.460317460317459</v>
      </c>
    </row>
    <row r="1727" spans="12:12" ht="14" x14ac:dyDescent="0.3">
      <c r="L1727" s="7">
        <v>55.873015873015873</v>
      </c>
    </row>
    <row r="1728" spans="12:12" ht="14" x14ac:dyDescent="0.3">
      <c r="L1728" s="7">
        <v>251.42857142857139</v>
      </c>
    </row>
    <row r="1729" spans="12:12" ht="14" x14ac:dyDescent="0.3">
      <c r="L1729" s="7">
        <v>6.9841269841269842</v>
      </c>
    </row>
    <row r="1730" spans="12:12" ht="14" x14ac:dyDescent="0.3">
      <c r="L1730" s="7">
        <v>3.4920634920634921</v>
      </c>
    </row>
    <row r="1731" spans="12:12" ht="14" x14ac:dyDescent="0.3">
      <c r="L1731" s="7">
        <v>41.904761904761898</v>
      </c>
    </row>
    <row r="1732" spans="12:12" ht="14" x14ac:dyDescent="0.3">
      <c r="L1732" s="7">
        <v>12.222222222222221</v>
      </c>
    </row>
    <row r="1733" spans="12:12" ht="14" x14ac:dyDescent="0.3">
      <c r="L1733" s="7">
        <v>670.47619047619025</v>
      </c>
    </row>
    <row r="1734" spans="12:12" ht="14" x14ac:dyDescent="0.3">
      <c r="L1734" s="7">
        <v>57.619047619047606</v>
      </c>
    </row>
    <row r="1735" spans="12:12" ht="14" x14ac:dyDescent="0.3">
      <c r="L1735" s="7">
        <v>4.3650793650793647</v>
      </c>
    </row>
    <row r="1736" spans="12:12" ht="14" x14ac:dyDescent="0.3">
      <c r="L1736" s="7">
        <v>111.74603174603175</v>
      </c>
    </row>
    <row r="1737" spans="12:12" ht="14" x14ac:dyDescent="0.3">
      <c r="L1737" s="7">
        <v>14.841269841269838</v>
      </c>
    </row>
    <row r="1738" spans="12:12" ht="14" x14ac:dyDescent="0.3">
      <c r="L1738" s="7">
        <v>20.952380952380949</v>
      </c>
    </row>
    <row r="1739" spans="12:12" ht="14" x14ac:dyDescent="0.3">
      <c r="L1739" s="7">
        <v>85.555555555555557</v>
      </c>
    </row>
    <row r="1740" spans="12:12" ht="14" x14ac:dyDescent="0.3">
      <c r="L1740" s="7">
        <v>10.476190476190474</v>
      </c>
    </row>
    <row r="1741" spans="12:12" ht="14" x14ac:dyDescent="0.3">
      <c r="L1741" s="7">
        <v>34.920634920634924</v>
      </c>
    </row>
    <row r="1742" spans="12:12" ht="14" x14ac:dyDescent="0.3">
      <c r="L1742" s="7">
        <v>13.968253968253968</v>
      </c>
    </row>
    <row r="1743" spans="12:12" ht="14" x14ac:dyDescent="0.3">
      <c r="L1743" s="7">
        <v>584.43476007848483</v>
      </c>
    </row>
    <row r="1744" spans="12:12" ht="14" x14ac:dyDescent="0.3">
      <c r="L1744" s="7">
        <v>11.349206349206348</v>
      </c>
    </row>
    <row r="1745" spans="12:12" ht="14" x14ac:dyDescent="0.3">
      <c r="L1745" s="7">
        <v>768.25396825396831</v>
      </c>
    </row>
    <row r="1746" spans="12:12" ht="14" x14ac:dyDescent="0.3">
      <c r="L1746" s="7">
        <v>1.746031746031746</v>
      </c>
    </row>
    <row r="1747" spans="12:12" ht="14" x14ac:dyDescent="0.3">
      <c r="L1747" s="7">
        <v>474.92063492063471</v>
      </c>
    </row>
    <row r="1748" spans="12:12" ht="14" x14ac:dyDescent="0.3">
      <c r="L1748" s="7">
        <v>62.857142857142847</v>
      </c>
    </row>
    <row r="1749" spans="12:12" ht="14" x14ac:dyDescent="0.3">
      <c r="L1749" s="7">
        <v>34.920634920634917</v>
      </c>
    </row>
    <row r="1750" spans="12:12" ht="14" x14ac:dyDescent="0.3">
      <c r="L1750" s="7">
        <v>20.952380952380949</v>
      </c>
    </row>
    <row r="1751" spans="12:12" ht="14" x14ac:dyDescent="0.3">
      <c r="L1751" s="7">
        <v>8.7301587301587293</v>
      </c>
    </row>
    <row r="1752" spans="12:12" ht="14" x14ac:dyDescent="0.3">
      <c r="L1752" s="7">
        <v>3.4920634920634921</v>
      </c>
    </row>
    <row r="1753" spans="12:12" ht="14" x14ac:dyDescent="0.3">
      <c r="L1753" s="7">
        <v>6.9841269841269842</v>
      </c>
    </row>
    <row r="1754" spans="12:12" ht="14" x14ac:dyDescent="0.3">
      <c r="L1754" s="7">
        <v>6.9841269841269842</v>
      </c>
    </row>
    <row r="1755" spans="12:12" ht="14" x14ac:dyDescent="0.3">
      <c r="L1755" s="7">
        <v>6.9841269841269842</v>
      </c>
    </row>
  </sheetData>
  <phoneticPr fontId="2" type="noConversion"/>
  <pageMargins left="0.7" right="0.7" top="0.75" bottom="0.75" header="0.3" footer="0.3"/>
  <drawing r:id="rId1"/>
  <tableParts count="3">
    <tablePart r:id="rId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13B5227F-5460-4ACF-A19A-8D254D992AA7}">
          <x14:formula1>
            <xm:f>'3.1 Mix électrique'!$B$5:$B$144</xm:f>
          </x14:formula1>
          <xm:sqref>G14:G24 G41:G51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B3D60-FE25-450B-9B8C-F9E339C174BC}">
  <sheetPr>
    <tabColor theme="9" tint="0.79998168889431442"/>
  </sheetPr>
  <dimension ref="A2:I33"/>
  <sheetViews>
    <sheetView topLeftCell="A8" zoomScale="102" zoomScaleNormal="61" workbookViewId="0">
      <selection activeCell="A21" sqref="A21"/>
    </sheetView>
  </sheetViews>
  <sheetFormatPr baseColWidth="10" defaultColWidth="8.81640625" defaultRowHeight="14" x14ac:dyDescent="0.3"/>
  <cols>
    <col min="1" max="1" width="58.7265625" style="7" customWidth="1"/>
    <col min="2" max="2" width="38.90625" style="7" customWidth="1"/>
    <col min="3" max="3" width="18.453125" style="7" customWidth="1"/>
    <col min="4" max="4" width="27.1796875" style="7" customWidth="1"/>
    <col min="5" max="5" width="20.453125" style="7" customWidth="1"/>
    <col min="6" max="6" width="23.453125" style="7" bestFit="1" customWidth="1"/>
    <col min="7" max="8" width="34.26953125" style="7" bestFit="1" customWidth="1"/>
    <col min="9" max="9" width="22.453125" style="7" customWidth="1"/>
    <col min="10" max="10" width="26.81640625" style="7" customWidth="1"/>
    <col min="11" max="11" width="23.453125" style="7" customWidth="1"/>
    <col min="12" max="12" width="27.1796875" style="7" customWidth="1"/>
    <col min="13" max="16384" width="8.81640625" style="7"/>
  </cols>
  <sheetData>
    <row r="2" spans="1:9" ht="15.5" x14ac:dyDescent="0.35">
      <c r="A2" s="118" t="s">
        <v>371</v>
      </c>
    </row>
    <row r="3" spans="1:9" ht="15.5" x14ac:dyDescent="0.35">
      <c r="B3" s="119" t="s">
        <v>357</v>
      </c>
    </row>
    <row r="4" spans="1:9" ht="42" x14ac:dyDescent="0.3">
      <c r="B4" s="34" t="s">
        <v>875</v>
      </c>
    </row>
    <row r="5" spans="1:9" ht="56" x14ac:dyDescent="0.3">
      <c r="B5" s="144" t="s">
        <v>876</v>
      </c>
    </row>
    <row r="6" spans="1:9" ht="42" x14ac:dyDescent="0.3">
      <c r="B6" s="36" t="s">
        <v>877</v>
      </c>
    </row>
    <row r="7" spans="1:9" x14ac:dyDescent="0.3">
      <c r="B7" s="37" t="s">
        <v>361</v>
      </c>
    </row>
    <row r="11" spans="1:9" ht="22" customHeight="1" x14ac:dyDescent="0.3">
      <c r="A11" s="73" t="s">
        <v>454</v>
      </c>
    </row>
    <row r="12" spans="1:9" ht="28" x14ac:dyDescent="0.3">
      <c r="B12" s="145" t="s">
        <v>455</v>
      </c>
      <c r="C12" s="145" t="s">
        <v>409</v>
      </c>
      <c r="D12" s="145" t="s">
        <v>410</v>
      </c>
      <c r="E12" s="145" t="s">
        <v>159</v>
      </c>
      <c r="F12" s="145" t="s">
        <v>456</v>
      </c>
      <c r="G12" s="146" t="s">
        <v>457</v>
      </c>
      <c r="H12" s="147" t="s">
        <v>458</v>
      </c>
      <c r="I12" s="147" t="s">
        <v>431</v>
      </c>
    </row>
    <row r="13" spans="1:9" x14ac:dyDescent="0.3">
      <c r="B13" s="148"/>
      <c r="C13" s="67" t="s">
        <v>181</v>
      </c>
      <c r="D13" s="67"/>
      <c r="E13" s="149"/>
      <c r="F13" s="149"/>
      <c r="G13" s="150">
        <v>2</v>
      </c>
      <c r="H13" s="151"/>
      <c r="I13" s="152"/>
    </row>
    <row r="14" spans="1:9" x14ac:dyDescent="0.3">
      <c r="B14" s="153"/>
      <c r="C14" s="67" t="s">
        <v>182</v>
      </c>
      <c r="D14" s="67"/>
      <c r="E14" s="149"/>
      <c r="F14" s="149"/>
      <c r="G14" s="150">
        <v>3</v>
      </c>
      <c r="H14" s="151"/>
      <c r="I14" s="152"/>
    </row>
    <row r="15" spans="1:9" x14ac:dyDescent="0.3">
      <c r="B15" s="153"/>
      <c r="C15" s="67" t="s">
        <v>183</v>
      </c>
      <c r="D15" s="67"/>
      <c r="E15" s="149"/>
      <c r="F15" s="149"/>
      <c r="G15" s="150">
        <v>1</v>
      </c>
      <c r="H15" s="151"/>
      <c r="I15" s="152"/>
    </row>
    <row r="16" spans="1:9" x14ac:dyDescent="0.3">
      <c r="B16" s="153"/>
      <c r="C16" s="67" t="s">
        <v>184</v>
      </c>
      <c r="D16" s="67"/>
      <c r="E16" s="149"/>
      <c r="F16" s="149"/>
      <c r="G16" s="150">
        <v>2</v>
      </c>
      <c r="H16" s="151"/>
      <c r="I16" s="152"/>
    </row>
    <row r="17" spans="1:9" x14ac:dyDescent="0.3">
      <c r="B17" s="154"/>
      <c r="C17" s="67" t="s">
        <v>185</v>
      </c>
      <c r="D17" s="69"/>
      <c r="E17" s="155"/>
      <c r="F17" s="155"/>
      <c r="G17" s="156"/>
      <c r="H17" s="157">
        <v>20</v>
      </c>
      <c r="I17" s="158"/>
    </row>
    <row r="20" spans="1:9" s="159" customFormat="1" x14ac:dyDescent="0.35"/>
    <row r="26" spans="1:9" ht="27" customHeight="1" x14ac:dyDescent="0.3">
      <c r="A26" s="73" t="s">
        <v>415</v>
      </c>
    </row>
    <row r="27" spans="1:9" ht="15.5" x14ac:dyDescent="0.3">
      <c r="A27" s="160"/>
    </row>
    <row r="28" spans="1:9" ht="28" x14ac:dyDescent="0.3">
      <c r="B28" s="120" t="s">
        <v>455</v>
      </c>
      <c r="C28" s="120" t="s">
        <v>409</v>
      </c>
      <c r="D28" s="120" t="s">
        <v>410</v>
      </c>
      <c r="E28" s="120" t="s">
        <v>159</v>
      </c>
      <c r="F28" s="120" t="s">
        <v>456</v>
      </c>
      <c r="G28" s="161" t="s">
        <v>458</v>
      </c>
      <c r="H28" s="162" t="s">
        <v>431</v>
      </c>
    </row>
    <row r="29" spans="1:9" ht="15.5" x14ac:dyDescent="0.3">
      <c r="A29" s="160"/>
      <c r="B29" s="163"/>
      <c r="C29" s="164" t="s">
        <v>186</v>
      </c>
      <c r="D29" s="164"/>
      <c r="E29" s="165"/>
      <c r="F29" s="165"/>
      <c r="G29" s="164">
        <v>8</v>
      </c>
      <c r="H29" s="163"/>
    </row>
    <row r="30" spans="1:9" x14ac:dyDescent="0.3">
      <c r="B30" s="163"/>
      <c r="C30" s="164" t="s">
        <v>187</v>
      </c>
      <c r="D30" s="164"/>
      <c r="E30" s="165"/>
      <c r="F30" s="165"/>
      <c r="G30" s="164">
        <v>9</v>
      </c>
      <c r="H30" s="163"/>
    </row>
    <row r="31" spans="1:9" x14ac:dyDescent="0.3">
      <c r="B31" s="163"/>
      <c r="C31" s="164" t="s">
        <v>188</v>
      </c>
      <c r="D31" s="164"/>
      <c r="E31" s="165"/>
      <c r="F31" s="165"/>
      <c r="G31" s="164">
        <v>1</v>
      </c>
      <c r="H31" s="163"/>
    </row>
    <row r="32" spans="1:9" x14ac:dyDescent="0.3">
      <c r="B32" s="163"/>
      <c r="C32" s="164" t="s">
        <v>189</v>
      </c>
      <c r="D32" s="164"/>
      <c r="E32" s="165"/>
      <c r="F32" s="165"/>
      <c r="G32" s="164">
        <v>2</v>
      </c>
      <c r="H32" s="163"/>
    </row>
    <row r="33" spans="2:8" x14ac:dyDescent="0.3">
      <c r="B33" s="163"/>
      <c r="C33" s="164" t="s">
        <v>190</v>
      </c>
      <c r="D33" s="164"/>
      <c r="E33" s="165"/>
      <c r="F33" s="165"/>
      <c r="G33" s="164">
        <v>3</v>
      </c>
      <c r="H33" s="163"/>
    </row>
  </sheetData>
  <phoneticPr fontId="2" type="noConversion"/>
  <pageMargins left="0.7" right="0.7" top="0.75" bottom="0.75" header="0.3" footer="0.3"/>
  <pageSetup paperSize="9" orientation="portrait" r:id="rId1"/>
  <drawing r:id="rId2"/>
  <tableParts count="2">
    <tablePart r:id="rId3"/>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D7C16-0024-4153-9226-1B68F54D5EAC}">
  <sheetPr>
    <tabColor theme="9" tint="0.79998168889431442"/>
  </sheetPr>
  <dimension ref="A2:D18"/>
  <sheetViews>
    <sheetView topLeftCell="A11" zoomScale="98" zoomScaleNormal="98" workbookViewId="0">
      <selection activeCell="B11" sqref="B11"/>
    </sheetView>
  </sheetViews>
  <sheetFormatPr baseColWidth="10" defaultColWidth="8.81640625" defaultRowHeight="14" x14ac:dyDescent="0.3"/>
  <cols>
    <col min="1" max="1" width="54.26953125" style="7" customWidth="1"/>
    <col min="2" max="2" width="38.90625" style="7" customWidth="1"/>
    <col min="3" max="3" width="18.453125" style="7" customWidth="1"/>
    <col min="4" max="4" width="27.1796875" style="7" customWidth="1"/>
    <col min="5" max="5" width="63.1796875" style="7" customWidth="1"/>
    <col min="6" max="6" width="26.7265625" style="7" customWidth="1"/>
    <col min="7" max="7" width="30.54296875" style="7" customWidth="1"/>
    <col min="8" max="8" width="30.453125" style="7" customWidth="1"/>
    <col min="9" max="16384" width="8.81640625" style="7"/>
  </cols>
  <sheetData>
    <row r="2" spans="1:4" ht="15.5" x14ac:dyDescent="0.35">
      <c r="A2" s="118" t="s">
        <v>371</v>
      </c>
    </row>
    <row r="3" spans="1:4" ht="15.5" x14ac:dyDescent="0.35">
      <c r="B3" s="119" t="s">
        <v>357</v>
      </c>
    </row>
    <row r="4" spans="1:4" ht="42" x14ac:dyDescent="0.3">
      <c r="B4" s="34" t="s">
        <v>875</v>
      </c>
    </row>
    <row r="5" spans="1:4" ht="56" x14ac:dyDescent="0.3">
      <c r="B5" s="35" t="s">
        <v>876</v>
      </c>
    </row>
    <row r="6" spans="1:4" ht="42" x14ac:dyDescent="0.3">
      <c r="B6" s="36" t="s">
        <v>877</v>
      </c>
    </row>
    <row r="7" spans="1:4" x14ac:dyDescent="0.3">
      <c r="B7" s="37" t="s">
        <v>361</v>
      </c>
    </row>
    <row r="11" spans="1:4" ht="61.5" customHeight="1" x14ac:dyDescent="0.3">
      <c r="A11" s="63" t="s">
        <v>459</v>
      </c>
    </row>
    <row r="12" spans="1:4" x14ac:dyDescent="0.3">
      <c r="B12" s="145" t="s">
        <v>380</v>
      </c>
      <c r="C12" s="145" t="s">
        <v>460</v>
      </c>
      <c r="D12" s="145" t="s">
        <v>431</v>
      </c>
    </row>
    <row r="13" spans="1:4" ht="14.5" x14ac:dyDescent="0.3">
      <c r="B13" s="166" t="s">
        <v>381</v>
      </c>
      <c r="C13" s="248">
        <v>2059547</v>
      </c>
      <c r="D13" s="153"/>
    </row>
    <row r="14" spans="1:4" ht="14.5" x14ac:dyDescent="0.3">
      <c r="B14" s="167" t="s">
        <v>382</v>
      </c>
      <c r="C14" s="248">
        <v>150506</v>
      </c>
      <c r="D14" s="153"/>
    </row>
    <row r="15" spans="1:4" ht="14.5" x14ac:dyDescent="0.3">
      <c r="B15" s="167" t="s">
        <v>166</v>
      </c>
      <c r="C15" s="248">
        <v>380014</v>
      </c>
      <c r="D15" s="153"/>
    </row>
    <row r="18" s="159" customFormat="1" x14ac:dyDescent="0.35"/>
  </sheetData>
  <pageMargins left="0.7" right="0.7" top="0.75" bottom="0.75" header="0.3" footer="0.3"/>
  <pageSetup paperSize="9"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B4D49-3B80-435A-9DDA-19E7F8F83FDC}">
  <sheetPr>
    <tabColor theme="9" tint="0.79998168889431442"/>
  </sheetPr>
  <dimension ref="A2:L1752"/>
  <sheetViews>
    <sheetView showGridLines="0" topLeftCell="A21" zoomScale="69" zoomScaleNormal="69" workbookViewId="0">
      <selection activeCell="B44" sqref="B44"/>
    </sheetView>
  </sheetViews>
  <sheetFormatPr baseColWidth="10" defaultColWidth="8.81640625" defaultRowHeight="15" customHeight="1" x14ac:dyDescent="0.3"/>
  <cols>
    <col min="1" max="1" width="67.54296875" style="7" customWidth="1"/>
    <col min="2" max="2" width="38.90625" style="7" customWidth="1"/>
    <col min="3" max="3" width="26.81640625" style="7" customWidth="1"/>
    <col min="4" max="4" width="26.1796875" style="7" customWidth="1"/>
    <col min="5" max="5" width="26.54296875" style="7" customWidth="1"/>
    <col min="6" max="6" width="25.453125" style="7" bestFit="1" customWidth="1"/>
    <col min="7" max="7" width="32.54296875" style="7" customWidth="1"/>
    <col min="8" max="8" width="33.1796875" style="7" customWidth="1"/>
    <col min="9" max="9" width="29" style="7" customWidth="1"/>
    <col min="10" max="10" width="24.54296875" style="7" customWidth="1"/>
    <col min="11" max="11" width="37.81640625" style="7" customWidth="1"/>
    <col min="12" max="12" width="39.453125" style="7" customWidth="1"/>
    <col min="13" max="13" width="32" style="7" customWidth="1"/>
    <col min="14" max="14" width="36" style="7" customWidth="1"/>
    <col min="15" max="15" width="44" style="7" customWidth="1"/>
    <col min="16" max="16" width="42.1796875" style="7" customWidth="1"/>
    <col min="17" max="17" width="44.81640625" style="7" customWidth="1"/>
    <col min="18" max="18" width="40.54296875" style="7" customWidth="1"/>
    <col min="19" max="19" width="27.453125" style="7" bestFit="1" customWidth="1"/>
    <col min="20" max="20" width="32.453125" style="7" customWidth="1"/>
    <col min="21" max="21" width="36.54296875" style="7" bestFit="1" customWidth="1"/>
    <col min="22" max="22" width="23" style="7" customWidth="1"/>
    <col min="23" max="16384" width="8.81640625" style="7"/>
  </cols>
  <sheetData>
    <row r="2" spans="1:10" ht="15" customHeight="1" x14ac:dyDescent="0.35">
      <c r="A2" s="118" t="s">
        <v>371</v>
      </c>
    </row>
    <row r="3" spans="1:10" ht="15" customHeight="1" x14ac:dyDescent="0.35">
      <c r="B3" s="119" t="s">
        <v>357</v>
      </c>
    </row>
    <row r="4" spans="1:10" ht="42" x14ac:dyDescent="0.3">
      <c r="B4" s="34" t="s">
        <v>875</v>
      </c>
    </row>
    <row r="5" spans="1:10" ht="56" x14ac:dyDescent="0.3">
      <c r="B5" s="35" t="s">
        <v>876</v>
      </c>
    </row>
    <row r="6" spans="1:10" ht="42" x14ac:dyDescent="0.3">
      <c r="B6" s="36" t="s">
        <v>877</v>
      </c>
    </row>
    <row r="7" spans="1:10" ht="15" customHeight="1" x14ac:dyDescent="0.3">
      <c r="B7" s="37" t="s">
        <v>361</v>
      </c>
    </row>
    <row r="11" spans="1:10" s="83" customFormat="1" ht="20" x14ac:dyDescent="0.35">
      <c r="A11" s="73" t="s">
        <v>862</v>
      </c>
    </row>
    <row r="12" spans="1:10" s="83" customFormat="1" ht="14" x14ac:dyDescent="0.35">
      <c r="C12" s="89"/>
      <c r="D12" s="89"/>
      <c r="E12" s="89"/>
      <c r="F12" s="89"/>
      <c r="G12" s="89"/>
      <c r="H12" s="89"/>
      <c r="I12" s="89"/>
    </row>
    <row r="13" spans="1:10" s="90" customFormat="1" ht="46.5" customHeight="1" x14ac:dyDescent="0.35">
      <c r="B13" s="91" t="s">
        <v>363</v>
      </c>
      <c r="C13" s="91" t="s">
        <v>848</v>
      </c>
      <c r="D13" s="91" t="s">
        <v>819</v>
      </c>
      <c r="E13" s="91" t="s">
        <v>462</v>
      </c>
      <c r="F13" s="92" t="s">
        <v>430</v>
      </c>
      <c r="G13" s="92" t="s">
        <v>431</v>
      </c>
      <c r="I13" s="93" t="s">
        <v>465</v>
      </c>
      <c r="J13" s="94">
        <f>SUM(Non_Cyber_Workstation_Laptop[Quantité d''ordinateurs portables],Non_Cyber_Workstation_Laptop[[Quantité de bureau ]])</f>
        <v>367</v>
      </c>
    </row>
    <row r="14" spans="1:10" s="83" customFormat="1" ht="28" x14ac:dyDescent="0.35">
      <c r="B14" s="95" t="s">
        <v>780</v>
      </c>
      <c r="C14" s="96">
        <v>300</v>
      </c>
      <c r="D14" s="97">
        <v>5</v>
      </c>
      <c r="E14" s="96">
        <v>30</v>
      </c>
      <c r="F14" s="168">
        <v>8</v>
      </c>
      <c r="G14" s="169"/>
    </row>
    <row r="15" spans="1:10" s="83" customFormat="1" ht="42" x14ac:dyDescent="0.35">
      <c r="B15" s="95" t="s">
        <v>781</v>
      </c>
      <c r="C15" s="96">
        <v>30</v>
      </c>
      <c r="D15" s="97">
        <v>5</v>
      </c>
      <c r="E15" s="96">
        <v>3</v>
      </c>
      <c r="F15" s="97">
        <v>8</v>
      </c>
      <c r="G15" s="170"/>
    </row>
    <row r="16" spans="1:10" s="83" customFormat="1" ht="28" x14ac:dyDescent="0.35">
      <c r="B16" s="95" t="s">
        <v>376</v>
      </c>
      <c r="C16" s="100">
        <v>3</v>
      </c>
      <c r="D16" s="101">
        <v>5</v>
      </c>
      <c r="E16" s="100">
        <v>1</v>
      </c>
      <c r="F16" s="101">
        <v>8</v>
      </c>
      <c r="G16" s="171" t="s">
        <v>858</v>
      </c>
    </row>
    <row r="17" spans="1:12" s="83" customFormat="1" ht="14" x14ac:dyDescent="0.35">
      <c r="B17" s="172"/>
      <c r="C17" s="172"/>
    </row>
    <row r="18" spans="1:12" s="83" customFormat="1" ht="20" x14ac:dyDescent="0.35">
      <c r="A18" s="73" t="s">
        <v>863</v>
      </c>
    </row>
    <row r="19" spans="1:12" s="83" customFormat="1" ht="14.5" customHeight="1" x14ac:dyDescent="0.35">
      <c r="D19" s="89"/>
      <c r="E19" s="89"/>
      <c r="F19" s="89"/>
      <c r="G19" s="89"/>
      <c r="H19" s="89"/>
    </row>
    <row r="20" spans="1:12" s="83" customFormat="1" ht="14" x14ac:dyDescent="0.35">
      <c r="B20" s="92" t="s">
        <v>363</v>
      </c>
      <c r="C20" s="92" t="s">
        <v>428</v>
      </c>
      <c r="D20" s="92" t="s">
        <v>431</v>
      </c>
    </row>
    <row r="21" spans="1:12" s="83" customFormat="1" ht="28" x14ac:dyDescent="0.35">
      <c r="B21" s="102" t="s">
        <v>864</v>
      </c>
      <c r="C21" s="173"/>
      <c r="D21" s="174"/>
    </row>
    <row r="22" spans="1:12" s="83" customFormat="1" ht="28" x14ac:dyDescent="0.35">
      <c r="B22" s="102" t="s">
        <v>466</v>
      </c>
      <c r="C22" s="173"/>
      <c r="D22" s="174"/>
    </row>
    <row r="26" spans="1:12" ht="20.149999999999999" customHeight="1" x14ac:dyDescent="0.3">
      <c r="A26" s="175" t="s">
        <v>461</v>
      </c>
    </row>
    <row r="27" spans="1:12" ht="20.149999999999999" customHeight="1" x14ac:dyDescent="0.3"/>
    <row r="28" spans="1:12" s="177" customFormat="1" ht="28" x14ac:dyDescent="0.3">
      <c r="A28" s="7"/>
      <c r="B28" s="120" t="s">
        <v>420</v>
      </c>
      <c r="C28" s="120" t="s">
        <v>463</v>
      </c>
      <c r="D28" s="176" t="s">
        <v>443</v>
      </c>
      <c r="E28" s="120" t="s">
        <v>445</v>
      </c>
      <c r="F28" s="121" t="s">
        <v>446</v>
      </c>
      <c r="G28" s="121" t="s">
        <v>170</v>
      </c>
      <c r="H28" s="121" t="s">
        <v>447</v>
      </c>
      <c r="I28" s="121" t="s">
        <v>464</v>
      </c>
      <c r="J28" s="121" t="s">
        <v>173</v>
      </c>
      <c r="K28" s="121" t="s">
        <v>431</v>
      </c>
    </row>
    <row r="29" spans="1:12" ht="14" x14ac:dyDescent="0.3">
      <c r="B29" s="122" t="s">
        <v>171</v>
      </c>
      <c r="C29" s="122"/>
      <c r="D29" s="122"/>
      <c r="E29" s="123">
        <f>IFERROR(_xlfn.XLOOKUP(Serveurs_non_cyber[[#This Row],[ID du centre de données]],Cartographie_DC[ID du centre de données],Cartographie_DC[Durée de vie du serveur dans ce DC]),"")</f>
        <v>5</v>
      </c>
      <c r="F29" s="123" t="str">
        <f>IFERROR(_xlfn.XLOOKUP(Serveurs_non_cyber[[#This Row],[ID du centre de données]],Cartographie_DC[ID du centre de données],Cartographie_DC[Localisation]),"")</f>
        <v>France</v>
      </c>
      <c r="G29" s="123">
        <f>IFERROR(_xlfn.XLOOKUP(Serveurs_non_cyber[[#This Row],[ID du centre de données]],Cartographie_DC[ID du centre de données],Cartographie_DC[PUE]),"")</f>
        <v>1.59</v>
      </c>
      <c r="H29" s="123">
        <v>128</v>
      </c>
      <c r="I29" s="125">
        <v>250</v>
      </c>
      <c r="J29" s="123">
        <v>175000</v>
      </c>
      <c r="K29" s="136"/>
      <c r="L29" s="178"/>
    </row>
    <row r="30" spans="1:12" ht="14" x14ac:dyDescent="0.3">
      <c r="B30" s="122" t="s">
        <v>172</v>
      </c>
      <c r="C30" s="122"/>
      <c r="D30" s="122"/>
      <c r="E30" s="123">
        <f>IFERROR(_xlfn.XLOOKUP(Serveurs_non_cyber[[#This Row],[ID du centre de données]],Cartographie_DC[ID du centre de données],Cartographie_DC[Durée de vie du serveur dans ce DC]),"")</f>
        <v>5</v>
      </c>
      <c r="F30" s="123" t="str">
        <f>IFERROR(_xlfn.XLOOKUP(Serveurs_non_cyber[[#This Row],[ID du centre de données]],Cartographie_DC[ID du centre de données],Cartographie_DC[Localisation]),"")</f>
        <v>Allemagne</v>
      </c>
      <c r="G30" s="123">
        <f>IFERROR(_xlfn.XLOOKUP(Serveurs_non_cyber[[#This Row],[ID du centre de données]],Cartographie_DC[ID du centre de données],Cartographie_DC[PUE]),"")</f>
        <v>2.09</v>
      </c>
      <c r="H30" s="123"/>
      <c r="I30" s="125"/>
      <c r="J30" s="123"/>
      <c r="K30" s="136"/>
    </row>
    <row r="31" spans="1:12" ht="14" x14ac:dyDescent="0.3">
      <c r="B31" s="136"/>
      <c r="C31" s="136"/>
      <c r="D31" s="136"/>
      <c r="E31" s="137" t="str">
        <f>IFERROR(_xlfn.XLOOKUP(Serveurs_non_cyber[[#This Row],[ID du centre de données]],Cartographie_DC[ID du centre de données],Cartographie_DC[Durée de vie du serveur dans ce DC]),"")</f>
        <v/>
      </c>
      <c r="F31" s="137" t="str">
        <f>IFERROR(_xlfn.XLOOKUP(Serveurs_non_cyber[[#This Row],[ID du centre de données]],Cartographie_DC[ID du centre de données],Cartographie_DC[Localisation]),"")</f>
        <v/>
      </c>
      <c r="G31" s="137" t="str">
        <f>IFERROR(_xlfn.XLOOKUP(Serveurs_non_cyber[[#This Row],[ID du centre de données]],Cartographie_DC[ID du centre de données],Cartographie_DC[PUE]),"")</f>
        <v/>
      </c>
      <c r="H31" s="137"/>
      <c r="I31" s="179"/>
      <c r="J31" s="137"/>
      <c r="K31" s="136"/>
    </row>
    <row r="32" spans="1:12" ht="14" x14ac:dyDescent="0.3">
      <c r="B32" s="136"/>
      <c r="C32" s="136"/>
      <c r="D32" s="136"/>
      <c r="E32" s="137" t="str">
        <f>IFERROR(_xlfn.XLOOKUP(Serveurs_non_cyber[[#This Row],[ID du centre de données]],Cartographie_DC[ID du centre de données],Cartographie_DC[Durée de vie du serveur dans ce DC]),"")</f>
        <v/>
      </c>
      <c r="F32" s="137" t="str">
        <f>IFERROR(_xlfn.XLOOKUP(Serveurs_non_cyber[[#This Row],[ID du centre de données]],Cartographie_DC[ID du centre de données],Cartographie_DC[Localisation]),"")</f>
        <v/>
      </c>
      <c r="G32" s="137" t="str">
        <f>IFERROR(_xlfn.XLOOKUP(Serveurs_non_cyber[[#This Row],[ID du centre de données]],Cartographie_DC[ID du centre de données],Cartographie_DC[PUE]),"")</f>
        <v/>
      </c>
      <c r="H32" s="137"/>
      <c r="I32" s="179"/>
      <c r="J32" s="137"/>
      <c r="K32" s="136"/>
    </row>
    <row r="33" spans="2:11" ht="14" x14ac:dyDescent="0.3">
      <c r="B33" s="136"/>
      <c r="C33" s="136"/>
      <c r="D33" s="136"/>
      <c r="E33" s="137" t="str">
        <f>IFERROR(_xlfn.XLOOKUP(Serveurs_non_cyber[[#This Row],[ID du centre de données]],Cartographie_DC[ID du centre de données],Cartographie_DC[Durée de vie du serveur dans ce DC]),"")</f>
        <v/>
      </c>
      <c r="F33" s="137" t="str">
        <f>IFERROR(_xlfn.XLOOKUP(Serveurs_non_cyber[[#This Row],[ID du centre de données]],Cartographie_DC[ID du centre de données],Cartographie_DC[Localisation]),"")</f>
        <v/>
      </c>
      <c r="G33" s="137" t="str">
        <f>IFERROR(_xlfn.XLOOKUP(Serveurs_non_cyber[[#This Row],[ID du centre de données]],Cartographie_DC[ID du centre de données],Cartographie_DC[PUE]),"")</f>
        <v/>
      </c>
      <c r="H33" s="137"/>
      <c r="I33" s="179"/>
      <c r="J33" s="137"/>
      <c r="K33" s="136"/>
    </row>
    <row r="34" spans="2:11" ht="14" x14ac:dyDescent="0.3">
      <c r="B34" s="136"/>
      <c r="C34" s="136"/>
      <c r="D34" s="136"/>
      <c r="E34" s="137" t="str">
        <f>IFERROR(_xlfn.XLOOKUP(Serveurs_non_cyber[[#This Row],[ID du centre de données]],Cartographie_DC[ID du centre de données],Cartographie_DC[Durée de vie du serveur dans ce DC]),"")</f>
        <v/>
      </c>
      <c r="F34" s="137" t="str">
        <f>IFERROR(_xlfn.XLOOKUP(Serveurs_non_cyber[[#This Row],[ID du centre de données]],Cartographie_DC[ID du centre de données],Cartographie_DC[Localisation]),"")</f>
        <v/>
      </c>
      <c r="G34" s="137" t="str">
        <f>IFERROR(_xlfn.XLOOKUP(Serveurs_non_cyber[[#This Row],[ID du centre de données]],Cartographie_DC[ID du centre de données],Cartographie_DC[PUE]),"")</f>
        <v/>
      </c>
      <c r="H34" s="137"/>
      <c r="I34" s="179"/>
      <c r="J34" s="137"/>
      <c r="K34" s="136"/>
    </row>
    <row r="35" spans="2:11" ht="14" x14ac:dyDescent="0.3">
      <c r="B35" s="136"/>
      <c r="C35" s="136"/>
      <c r="D35" s="136"/>
      <c r="E35" s="137" t="str">
        <f>IFERROR(_xlfn.XLOOKUP(Serveurs_non_cyber[[#This Row],[ID du centre de données]],Cartographie_DC[ID du centre de données],Cartographie_DC[Durée de vie du serveur dans ce DC]),"")</f>
        <v/>
      </c>
      <c r="F35" s="137" t="str">
        <f>IFERROR(_xlfn.XLOOKUP(Serveurs_non_cyber[[#This Row],[ID du centre de données]],Cartographie_DC[ID du centre de données],Cartographie_DC[Localisation]),"")</f>
        <v/>
      </c>
      <c r="G35" s="137" t="str">
        <f>IFERROR(_xlfn.XLOOKUP(Serveurs_non_cyber[[#This Row],[ID du centre de données]],Cartographie_DC[ID du centre de données],Cartographie_DC[PUE]),"")</f>
        <v/>
      </c>
      <c r="H35" s="137"/>
      <c r="I35" s="179"/>
      <c r="J35" s="137"/>
      <c r="K35" s="136"/>
    </row>
    <row r="36" spans="2:11" ht="14" x14ac:dyDescent="0.3">
      <c r="B36" s="136"/>
      <c r="C36" s="136"/>
      <c r="D36" s="136"/>
      <c r="E36" s="137" t="str">
        <f>IFERROR(_xlfn.XLOOKUP(Serveurs_non_cyber[[#This Row],[ID du centre de données]],Cartographie_DC[ID du centre de données],Cartographie_DC[Durée de vie du serveur dans ce DC]),"")</f>
        <v/>
      </c>
      <c r="F36" s="137" t="str">
        <f>IFERROR(_xlfn.XLOOKUP(Serveurs_non_cyber[[#This Row],[ID du centre de données]],Cartographie_DC[ID du centre de données],Cartographie_DC[Localisation]),"")</f>
        <v/>
      </c>
      <c r="G36" s="137" t="str">
        <f>IFERROR(_xlfn.XLOOKUP(Serveurs_non_cyber[[#This Row],[ID du centre de données]],Cartographie_DC[ID du centre de données],Cartographie_DC[PUE]),"")</f>
        <v/>
      </c>
      <c r="H36" s="137"/>
      <c r="I36" s="179"/>
      <c r="J36" s="137"/>
      <c r="K36" s="136"/>
    </row>
    <row r="37" spans="2:11" ht="14" x14ac:dyDescent="0.3">
      <c r="B37" s="136"/>
      <c r="C37" s="136"/>
      <c r="D37" s="136"/>
      <c r="E37" s="137" t="str">
        <f>IFERROR(_xlfn.XLOOKUP(Serveurs_non_cyber[[#This Row],[ID du centre de données]],Cartographie_DC[ID du centre de données],Cartographie_DC[Durée de vie du serveur dans ce DC]),"")</f>
        <v/>
      </c>
      <c r="F37" s="137" t="str">
        <f>IFERROR(_xlfn.XLOOKUP(Serveurs_non_cyber[[#This Row],[ID du centre de données]],Cartographie_DC[ID du centre de données],Cartographie_DC[Localisation]),"")</f>
        <v/>
      </c>
      <c r="G37" s="137" t="str">
        <f>IFERROR(_xlfn.XLOOKUP(Serveurs_non_cyber[[#This Row],[ID du centre de données]],Cartographie_DC[ID du centre de données],Cartographie_DC[PUE]),"")</f>
        <v/>
      </c>
      <c r="H37" s="137"/>
      <c r="I37" s="179"/>
      <c r="J37" s="137"/>
      <c r="K37" s="136"/>
    </row>
    <row r="38" spans="2:11" ht="15" customHeight="1" x14ac:dyDescent="0.3">
      <c r="B38" s="136"/>
      <c r="C38" s="136"/>
      <c r="D38" s="136"/>
      <c r="E38" s="137" t="str">
        <f>IFERROR(_xlfn.XLOOKUP(Serveurs_non_cyber[[#This Row],[ID du centre de données]],Cartographie_DC[ID du centre de données],Cartographie_DC[Durée de vie du serveur dans ce DC]),"")</f>
        <v/>
      </c>
      <c r="F38" s="137" t="str">
        <f>IFERROR(_xlfn.XLOOKUP(Serveurs_non_cyber[[#This Row],[ID du centre de données]],Cartographie_DC[ID du centre de données],Cartographie_DC[Localisation]),"")</f>
        <v/>
      </c>
      <c r="G38" s="137" t="str">
        <f>IFERROR(_xlfn.XLOOKUP(Serveurs_non_cyber[[#This Row],[ID du centre de données]],Cartographie_DC[ID du centre de données],Cartographie_DC[PUE]),"")</f>
        <v/>
      </c>
      <c r="H38" s="137"/>
      <c r="I38" s="179"/>
      <c r="J38" s="137"/>
      <c r="K38" s="136"/>
    </row>
    <row r="1677" spans="12:12" ht="14" x14ac:dyDescent="0.3">
      <c r="L1677" s="7">
        <v>214.60473519892986</v>
      </c>
    </row>
    <row r="1678" spans="12:12" ht="14" x14ac:dyDescent="0.3">
      <c r="L1678" s="7">
        <v>238.80926206394952</v>
      </c>
    </row>
    <row r="1679" spans="12:12" ht="14" x14ac:dyDescent="0.3">
      <c r="L1679" s="7">
        <v>1040.3382150540961</v>
      </c>
    </row>
    <row r="1680" spans="12:12" ht="14" x14ac:dyDescent="0.3">
      <c r="L1680" s="7">
        <v>12.175446888544521</v>
      </c>
    </row>
    <row r="1681" spans="12:12" ht="14" x14ac:dyDescent="0.3">
      <c r="L1681" s="7">
        <v>187.87527536514079</v>
      </c>
    </row>
    <row r="1682" spans="12:12" ht="14" x14ac:dyDescent="0.3">
      <c r="L1682" s="7">
        <v>22.71769606159372</v>
      </c>
    </row>
    <row r="1683" spans="12:12" ht="14" x14ac:dyDescent="0.3">
      <c r="L1683" s="7">
        <v>177.6565177308766</v>
      </c>
    </row>
    <row r="1684" spans="12:12" ht="14" x14ac:dyDescent="0.3">
      <c r="L1684" s="7">
        <v>112.05156946226725</v>
      </c>
    </row>
    <row r="1685" spans="12:12" ht="14" x14ac:dyDescent="0.3">
      <c r="L1685" s="7">
        <v>29.118443355532335</v>
      </c>
    </row>
    <row r="1686" spans="12:12" ht="14" x14ac:dyDescent="0.3">
      <c r="L1686" s="7">
        <v>2623.6698285208963</v>
      </c>
    </row>
    <row r="1687" spans="12:12" ht="14" x14ac:dyDescent="0.3">
      <c r="L1687" s="7">
        <v>12.878143925104157</v>
      </c>
    </row>
    <row r="1688" spans="12:12" ht="14" x14ac:dyDescent="0.3">
      <c r="L1688" s="7">
        <v>118.33706295590434</v>
      </c>
    </row>
    <row r="1689" spans="12:12" ht="14" x14ac:dyDescent="0.3">
      <c r="L1689" s="7">
        <v>68.646007030188571</v>
      </c>
    </row>
    <row r="1690" spans="12:12" ht="14" x14ac:dyDescent="0.3">
      <c r="L1690" s="7">
        <v>7.375068922589664</v>
      </c>
    </row>
    <row r="1691" spans="12:12" ht="14" x14ac:dyDescent="0.3">
      <c r="L1691" s="7">
        <v>16.13738379045019</v>
      </c>
    </row>
    <row r="1692" spans="12:12" ht="14" x14ac:dyDescent="0.3">
      <c r="L1692" s="7">
        <v>28.226804705657848</v>
      </c>
    </row>
    <row r="1693" spans="12:12" ht="14" x14ac:dyDescent="0.3">
      <c r="L1693" s="7">
        <v>230.80125923509181</v>
      </c>
    </row>
    <row r="1694" spans="12:12" ht="14" x14ac:dyDescent="0.3">
      <c r="L1694" s="7">
        <v>112.47122409572134</v>
      </c>
    </row>
    <row r="1695" spans="12:12" ht="14" x14ac:dyDescent="0.3">
      <c r="L1695" s="7">
        <v>222.06597554920552</v>
      </c>
    </row>
    <row r="1696" spans="12:12" ht="14" x14ac:dyDescent="0.3">
      <c r="L1696" s="7">
        <v>47.797947281092384</v>
      </c>
    </row>
    <row r="1697" spans="12:12" ht="14" x14ac:dyDescent="0.3">
      <c r="L1697" s="7">
        <v>28.90690762868774</v>
      </c>
    </row>
    <row r="1698" spans="12:12" ht="14" x14ac:dyDescent="0.3">
      <c r="L1698" s="7">
        <v>288.4879209626551</v>
      </c>
    </row>
    <row r="1699" spans="12:12" ht="14" x14ac:dyDescent="0.3">
      <c r="L1699" s="7">
        <v>423.90612909457838</v>
      </c>
    </row>
    <row r="1700" spans="12:12" ht="14" x14ac:dyDescent="0.3">
      <c r="L1700" s="7">
        <v>28.723936396234897</v>
      </c>
    </row>
    <row r="1701" spans="12:12" ht="14" x14ac:dyDescent="0.3">
      <c r="L1701" s="7">
        <v>2244.0700965380238</v>
      </c>
    </row>
    <row r="1702" spans="12:12" ht="14" x14ac:dyDescent="0.3">
      <c r="L1702" s="7">
        <v>475.54130846624025</v>
      </c>
    </row>
    <row r="1703" spans="12:12" ht="14" x14ac:dyDescent="0.3">
      <c r="L1703" s="7">
        <v>167.0072217170914</v>
      </c>
    </row>
    <row r="1704" spans="12:12" ht="14" x14ac:dyDescent="0.3">
      <c r="L1704" s="7">
        <v>45.540678132730605</v>
      </c>
    </row>
    <row r="1705" spans="12:12" ht="14" x14ac:dyDescent="0.3">
      <c r="L1705" s="7">
        <v>1067.364548410003</v>
      </c>
    </row>
    <row r="1706" spans="12:12" ht="14" x14ac:dyDescent="0.3">
      <c r="L1706" s="7">
        <v>132.69841269841265</v>
      </c>
    </row>
    <row r="1707" spans="12:12" ht="14" x14ac:dyDescent="0.3">
      <c r="L1707" s="7">
        <v>78.797582944998993</v>
      </c>
    </row>
    <row r="1708" spans="12:12" ht="14" x14ac:dyDescent="0.3">
      <c r="L1708" s="7">
        <v>89.220257205690274</v>
      </c>
    </row>
    <row r="1709" spans="12:12" ht="14" x14ac:dyDescent="0.3">
      <c r="L1709" s="7">
        <v>3.5875793116479038</v>
      </c>
    </row>
    <row r="1710" spans="12:12" ht="14" x14ac:dyDescent="0.3">
      <c r="L1710" s="7">
        <v>96.585067428823209</v>
      </c>
    </row>
    <row r="1711" spans="12:12" ht="14" x14ac:dyDescent="0.3">
      <c r="L1711" s="7">
        <v>2895.8201130494576</v>
      </c>
    </row>
    <row r="1712" spans="12:12" ht="14" x14ac:dyDescent="0.3">
      <c r="L1712" s="7">
        <v>20.69368964924746</v>
      </c>
    </row>
    <row r="1713" spans="12:12" ht="14" x14ac:dyDescent="0.3">
      <c r="L1713" s="7">
        <v>284.60317460317469</v>
      </c>
    </row>
    <row r="1714" spans="12:12" ht="14" x14ac:dyDescent="0.3">
      <c r="L1714" s="7">
        <v>3.4920634920634921</v>
      </c>
    </row>
    <row r="1715" spans="12:12" ht="14" x14ac:dyDescent="0.3">
      <c r="L1715" s="7">
        <v>47.616955610606375</v>
      </c>
    </row>
    <row r="1716" spans="12:12" ht="14" x14ac:dyDescent="0.3">
      <c r="L1716" s="7">
        <v>60.71331727768974</v>
      </c>
    </row>
    <row r="1717" spans="12:12" ht="14" x14ac:dyDescent="0.3">
      <c r="L1717" s="7">
        <v>370.15873015873007</v>
      </c>
    </row>
    <row r="1718" spans="12:12" ht="14" x14ac:dyDescent="0.3">
      <c r="L1718" s="7">
        <v>0</v>
      </c>
    </row>
    <row r="1719" spans="12:12" ht="14" x14ac:dyDescent="0.3">
      <c r="L1719" s="7">
        <v>6.9841269841269842</v>
      </c>
    </row>
    <row r="1720" spans="12:12" ht="14" x14ac:dyDescent="0.3">
      <c r="L1720" s="7">
        <v>0</v>
      </c>
    </row>
    <row r="1721" spans="12:12" ht="14" x14ac:dyDescent="0.3">
      <c r="L1721" s="7">
        <v>4.3650793650793647</v>
      </c>
    </row>
    <row r="1722" spans="12:12" ht="14" x14ac:dyDescent="0.3">
      <c r="L1722" s="7">
        <v>96.126101641272854</v>
      </c>
    </row>
    <row r="1723" spans="12:12" ht="14" x14ac:dyDescent="0.3">
      <c r="L1723" s="7">
        <v>17.460317460317459</v>
      </c>
    </row>
    <row r="1724" spans="12:12" ht="14" x14ac:dyDescent="0.3">
      <c r="L1724" s="7">
        <v>55.873015873015873</v>
      </c>
    </row>
    <row r="1725" spans="12:12" ht="14" x14ac:dyDescent="0.3">
      <c r="L1725" s="7">
        <v>251.42857142857139</v>
      </c>
    </row>
    <row r="1726" spans="12:12" ht="14" x14ac:dyDescent="0.3">
      <c r="L1726" s="7">
        <v>6.9841269841269842</v>
      </c>
    </row>
    <row r="1727" spans="12:12" ht="14" x14ac:dyDescent="0.3">
      <c r="L1727" s="7">
        <v>3.4920634920634921</v>
      </c>
    </row>
    <row r="1728" spans="12:12" ht="14" x14ac:dyDescent="0.3">
      <c r="L1728" s="7">
        <v>41.904761904761898</v>
      </c>
    </row>
    <row r="1729" spans="12:12" ht="14" x14ac:dyDescent="0.3">
      <c r="L1729" s="7">
        <v>12.222222222222221</v>
      </c>
    </row>
    <row r="1730" spans="12:12" ht="14" x14ac:dyDescent="0.3">
      <c r="L1730" s="7">
        <v>670.47619047619025</v>
      </c>
    </row>
    <row r="1731" spans="12:12" ht="14" x14ac:dyDescent="0.3">
      <c r="L1731" s="7">
        <v>57.619047619047606</v>
      </c>
    </row>
    <row r="1732" spans="12:12" ht="14" x14ac:dyDescent="0.3">
      <c r="L1732" s="7">
        <v>4.3650793650793647</v>
      </c>
    </row>
    <row r="1733" spans="12:12" ht="14" x14ac:dyDescent="0.3">
      <c r="L1733" s="7">
        <v>111.74603174603175</v>
      </c>
    </row>
    <row r="1734" spans="12:12" ht="14" x14ac:dyDescent="0.3">
      <c r="L1734" s="7">
        <v>14.841269841269838</v>
      </c>
    </row>
    <row r="1735" spans="12:12" ht="14" x14ac:dyDescent="0.3">
      <c r="L1735" s="7">
        <v>20.952380952380949</v>
      </c>
    </row>
    <row r="1736" spans="12:12" ht="14" x14ac:dyDescent="0.3">
      <c r="L1736" s="7">
        <v>85.555555555555557</v>
      </c>
    </row>
    <row r="1737" spans="12:12" ht="14" x14ac:dyDescent="0.3">
      <c r="L1737" s="7">
        <v>10.476190476190474</v>
      </c>
    </row>
    <row r="1738" spans="12:12" ht="14" x14ac:dyDescent="0.3">
      <c r="L1738" s="7">
        <v>34.920634920634924</v>
      </c>
    </row>
    <row r="1739" spans="12:12" ht="14" x14ac:dyDescent="0.3">
      <c r="L1739" s="7">
        <v>13.968253968253968</v>
      </c>
    </row>
    <row r="1740" spans="12:12" ht="14" x14ac:dyDescent="0.3">
      <c r="L1740" s="7">
        <v>584.43476007848483</v>
      </c>
    </row>
    <row r="1741" spans="12:12" ht="14" x14ac:dyDescent="0.3">
      <c r="L1741" s="7">
        <v>11.349206349206348</v>
      </c>
    </row>
    <row r="1742" spans="12:12" ht="14" x14ac:dyDescent="0.3">
      <c r="L1742" s="7">
        <v>768.25396825396831</v>
      </c>
    </row>
    <row r="1743" spans="12:12" ht="14" x14ac:dyDescent="0.3">
      <c r="L1743" s="7">
        <v>1.746031746031746</v>
      </c>
    </row>
    <row r="1744" spans="12:12" ht="14" x14ac:dyDescent="0.3">
      <c r="L1744" s="7">
        <v>474.92063492063471</v>
      </c>
    </row>
    <row r="1745" spans="12:12" ht="14" x14ac:dyDescent="0.3">
      <c r="L1745" s="7">
        <v>62.857142857142847</v>
      </c>
    </row>
    <row r="1746" spans="12:12" ht="14" x14ac:dyDescent="0.3">
      <c r="L1746" s="7">
        <v>34.920634920634917</v>
      </c>
    </row>
    <row r="1747" spans="12:12" ht="14" x14ac:dyDescent="0.3">
      <c r="L1747" s="7">
        <v>20.952380952380949</v>
      </c>
    </row>
    <row r="1748" spans="12:12" ht="14" x14ac:dyDescent="0.3">
      <c r="L1748" s="7">
        <v>8.7301587301587293</v>
      </c>
    </row>
    <row r="1749" spans="12:12" ht="14" x14ac:dyDescent="0.3">
      <c r="L1749" s="7">
        <v>3.4920634920634921</v>
      </c>
    </row>
    <row r="1750" spans="12:12" ht="14" x14ac:dyDescent="0.3">
      <c r="L1750" s="7">
        <v>6.9841269841269842</v>
      </c>
    </row>
    <row r="1751" spans="12:12" ht="14" x14ac:dyDescent="0.3">
      <c r="L1751" s="7">
        <v>6.9841269841269842</v>
      </c>
    </row>
    <row r="1752" spans="12:12" ht="14" x14ac:dyDescent="0.3">
      <c r="L1752" s="7">
        <v>6.9841269841269842</v>
      </c>
    </row>
  </sheetData>
  <pageMargins left="0.7" right="0.7" top="0.75" bottom="0.75" header="0.3" footer="0.3"/>
  <drawing r:id="rId1"/>
  <tableParts count="3">
    <tablePart r:id="rId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DCEF14D8-F423-4204-BEAF-A8DF144BCD6B}">
          <x14:formula1>
            <xm:f>'3.1 Mix électrique'!$B$5:$B$144</xm:f>
          </x14:formula1>
          <xm:sqref>F29:F38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3E2E5-1BC2-4E2C-846B-034E53186DC2}">
  <sheetPr>
    <tabColor theme="5" tint="0.79998168889431442"/>
  </sheetPr>
  <dimension ref="A2:K36"/>
  <sheetViews>
    <sheetView showGridLines="0" zoomScale="85" zoomScaleNormal="85" workbookViewId="0">
      <selection activeCell="B2" sqref="B2"/>
    </sheetView>
  </sheetViews>
  <sheetFormatPr baseColWidth="10" defaultColWidth="8.81640625" defaultRowHeight="14" x14ac:dyDescent="0.35"/>
  <cols>
    <col min="1" max="1" width="42.08984375" style="83" bestFit="1" customWidth="1"/>
    <col min="2" max="2" width="38.90625" style="83" customWidth="1"/>
    <col min="3" max="3" width="29.54296875" style="83" customWidth="1"/>
    <col min="4" max="4" width="27.26953125" style="83" customWidth="1"/>
    <col min="5" max="5" width="41" style="83" customWidth="1"/>
    <col min="6" max="6" width="22.453125" style="83" customWidth="1"/>
    <col min="7" max="7" width="26.453125" style="83" customWidth="1"/>
    <col min="8" max="8" width="26" style="83" customWidth="1"/>
    <col min="9" max="9" width="26.54296875" style="83" customWidth="1"/>
    <col min="10" max="16384" width="8.81640625" style="83"/>
  </cols>
  <sheetData>
    <row r="2" spans="1:11" ht="15.5" x14ac:dyDescent="0.35">
      <c r="A2" s="118" t="s">
        <v>371</v>
      </c>
      <c r="B2" s="7"/>
    </row>
    <row r="3" spans="1:11" ht="15.5" x14ac:dyDescent="0.3">
      <c r="A3" s="7"/>
      <c r="B3" s="84" t="s">
        <v>357</v>
      </c>
    </row>
    <row r="4" spans="1:11" ht="42" x14ac:dyDescent="0.3">
      <c r="A4" s="7"/>
      <c r="B4" s="85" t="s">
        <v>875</v>
      </c>
    </row>
    <row r="5" spans="1:11" ht="56" x14ac:dyDescent="0.3">
      <c r="A5" s="7"/>
      <c r="B5" s="86" t="s">
        <v>876</v>
      </c>
    </row>
    <row r="6" spans="1:11" ht="42" x14ac:dyDescent="0.3">
      <c r="A6" s="7"/>
      <c r="B6" s="87" t="s">
        <v>877</v>
      </c>
    </row>
    <row r="7" spans="1:11" x14ac:dyDescent="0.35">
      <c r="B7" s="88" t="s">
        <v>361</v>
      </c>
    </row>
    <row r="9" spans="1:11" ht="20" x14ac:dyDescent="0.35">
      <c r="A9" s="63" t="s">
        <v>384</v>
      </c>
    </row>
    <row r="10" spans="1:11" s="90" customFormat="1" x14ac:dyDescent="0.35">
      <c r="B10" s="91" t="s">
        <v>373</v>
      </c>
      <c r="C10" s="91" t="s">
        <v>374</v>
      </c>
      <c r="D10" s="91" t="s">
        <v>375</v>
      </c>
    </row>
    <row r="11" spans="1:11" ht="28" x14ac:dyDescent="0.35">
      <c r="B11" s="95" t="s">
        <v>387</v>
      </c>
      <c r="C11" s="107"/>
      <c r="D11" s="180" t="s">
        <v>82</v>
      </c>
      <c r="F11" s="181"/>
    </row>
    <row r="12" spans="1:11" ht="28" x14ac:dyDescent="0.35">
      <c r="B12" s="95" t="s">
        <v>865</v>
      </c>
      <c r="C12" s="107"/>
      <c r="D12" s="180" t="s">
        <v>65</v>
      </c>
      <c r="F12" s="181"/>
    </row>
    <row r="13" spans="1:11" ht="31" customHeight="1" x14ac:dyDescent="0.35">
      <c r="B13" s="95" t="s">
        <v>386</v>
      </c>
      <c r="C13" s="107"/>
      <c r="D13" s="180" t="s">
        <v>146</v>
      </c>
      <c r="F13" s="181"/>
    </row>
    <row r="14" spans="1:11" ht="15" customHeight="1" x14ac:dyDescent="0.35">
      <c r="K14" s="181"/>
    </row>
    <row r="15" spans="1:11" s="90" customFormat="1" ht="15" customHeight="1" x14ac:dyDescent="0.35">
      <c r="B15" s="83"/>
      <c r="C15" s="83"/>
      <c r="D15" s="83"/>
      <c r="E15" s="83"/>
      <c r="F15" s="83"/>
      <c r="G15" s="83"/>
      <c r="H15" s="83"/>
      <c r="I15" s="83"/>
    </row>
    <row r="16" spans="1:11" ht="16.5" customHeight="1" x14ac:dyDescent="0.35">
      <c r="A16" s="63" t="s">
        <v>385</v>
      </c>
      <c r="K16" s="181"/>
    </row>
    <row r="17" spans="1:11" ht="15" customHeight="1" x14ac:dyDescent="0.35">
      <c r="B17" s="92" t="s">
        <v>373</v>
      </c>
      <c r="C17" s="91" t="s">
        <v>374</v>
      </c>
      <c r="D17" s="91" t="s">
        <v>375</v>
      </c>
      <c r="G17" s="181"/>
    </row>
    <row r="18" spans="1:11" ht="42" x14ac:dyDescent="0.35">
      <c r="B18" s="102" t="s">
        <v>866</v>
      </c>
      <c r="C18" s="182"/>
      <c r="D18" s="183" t="s">
        <v>82</v>
      </c>
      <c r="G18" s="181"/>
    </row>
    <row r="19" spans="1:11" ht="15" customHeight="1" x14ac:dyDescent="0.35">
      <c r="K19" s="181"/>
    </row>
    <row r="20" spans="1:11" ht="15" customHeight="1" x14ac:dyDescent="0.35">
      <c r="K20" s="181"/>
    </row>
    <row r="21" spans="1:11" ht="20" x14ac:dyDescent="0.35">
      <c r="A21" s="63" t="s">
        <v>163</v>
      </c>
    </row>
    <row r="22" spans="1:11" x14ac:dyDescent="0.35">
      <c r="B22" s="92" t="s">
        <v>373</v>
      </c>
      <c r="C22" s="91" t="s">
        <v>374</v>
      </c>
      <c r="D22" s="91" t="s">
        <v>375</v>
      </c>
    </row>
    <row r="23" spans="1:11" ht="42" x14ac:dyDescent="0.35">
      <c r="B23" s="102" t="s">
        <v>388</v>
      </c>
      <c r="C23" s="182"/>
      <c r="D23" s="183" t="s">
        <v>82</v>
      </c>
    </row>
    <row r="31" spans="1:11" x14ac:dyDescent="0.35">
      <c r="J31" s="181"/>
    </row>
    <row r="36" spans="10:10" x14ac:dyDescent="0.35">
      <c r="J36" s="181"/>
    </row>
  </sheetData>
  <pageMargins left="0.7" right="0.7" top="0.75" bottom="0.75" header="0.3" footer="0.3"/>
  <pageSetup paperSize="9" orientation="portrait" r:id="rId1"/>
  <tableParts count="3">
    <tablePart r:id="rId2"/>
    <tablePart r:id="rId3"/>
    <tablePart r:id="rId4"/>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4208D-D1C5-4818-8BE3-BE4BB9671E1A}">
  <sheetPr>
    <tabColor theme="5" tint="0.79998168889431442"/>
  </sheetPr>
  <dimension ref="A2:D15"/>
  <sheetViews>
    <sheetView topLeftCell="A5" zoomScale="98" zoomScaleNormal="98" workbookViewId="0">
      <selection activeCell="B18" sqref="B18"/>
    </sheetView>
  </sheetViews>
  <sheetFormatPr baseColWidth="10" defaultColWidth="8.81640625" defaultRowHeight="14" x14ac:dyDescent="0.35"/>
  <cols>
    <col min="1" max="1" width="40.6328125" style="83" customWidth="1"/>
    <col min="2" max="2" width="38.90625" style="83" customWidth="1"/>
    <col min="3" max="3" width="19.54296875" style="83" bestFit="1" customWidth="1"/>
    <col min="4" max="4" width="20.1796875" style="83" bestFit="1" customWidth="1"/>
    <col min="5" max="5" width="20.7265625" style="83" customWidth="1"/>
    <col min="6" max="6" width="22.453125" style="83" customWidth="1"/>
    <col min="7" max="8" width="26.453125" style="83" customWidth="1"/>
    <col min="9" max="9" width="32.54296875" style="83" customWidth="1"/>
    <col min="10" max="16384" width="8.81640625" style="83"/>
  </cols>
  <sheetData>
    <row r="2" spans="1:4" ht="15.5" x14ac:dyDescent="0.35">
      <c r="A2" s="82" t="s">
        <v>371</v>
      </c>
    </row>
    <row r="3" spans="1:4" ht="15.5" x14ac:dyDescent="0.35">
      <c r="B3" s="84" t="s">
        <v>357</v>
      </c>
    </row>
    <row r="4" spans="1:4" ht="42" x14ac:dyDescent="0.35">
      <c r="B4" s="85" t="s">
        <v>875</v>
      </c>
    </row>
    <row r="5" spans="1:4" ht="56" x14ac:dyDescent="0.35">
      <c r="B5" s="86" t="s">
        <v>876</v>
      </c>
    </row>
    <row r="6" spans="1:4" ht="42" x14ac:dyDescent="0.35">
      <c r="B6" s="87" t="s">
        <v>877</v>
      </c>
    </row>
    <row r="7" spans="1:4" x14ac:dyDescent="0.35">
      <c r="B7" s="88" t="s">
        <v>361</v>
      </c>
    </row>
    <row r="10" spans="1:4" ht="20" x14ac:dyDescent="0.35">
      <c r="A10" s="63" t="s">
        <v>389</v>
      </c>
    </row>
    <row r="12" spans="1:4" s="90" customFormat="1" x14ac:dyDescent="0.35">
      <c r="B12" s="91" t="s">
        <v>373</v>
      </c>
      <c r="C12" s="91" t="s">
        <v>374</v>
      </c>
      <c r="D12" s="91" t="s">
        <v>375</v>
      </c>
    </row>
    <row r="13" spans="1:4" ht="28" x14ac:dyDescent="0.35">
      <c r="B13" s="95" t="s">
        <v>391</v>
      </c>
      <c r="C13" s="107"/>
      <c r="D13" s="180" t="s">
        <v>111</v>
      </c>
    </row>
    <row r="14" spans="1:4" x14ac:dyDescent="0.35">
      <c r="B14" s="95" t="s">
        <v>392</v>
      </c>
      <c r="C14" s="107"/>
      <c r="D14" s="180" t="s">
        <v>97</v>
      </c>
    </row>
    <row r="15" spans="1:4" x14ac:dyDescent="0.35">
      <c r="B15" s="95" t="s">
        <v>390</v>
      </c>
      <c r="C15" s="107"/>
      <c r="D15" s="180" t="s">
        <v>54</v>
      </c>
    </row>
  </sheetData>
  <pageMargins left="0.7" right="0.7" top="0.75" bottom="0.75" header="0.3" footer="0.3"/>
  <pageSetup paperSize="9"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08AFE-37AE-4197-BDBB-3D7AA58F2293}">
  <sheetPr>
    <tabColor theme="5" tint="0.79998168889431442"/>
  </sheetPr>
  <dimension ref="A2:D14"/>
  <sheetViews>
    <sheetView zoomScale="70" zoomScaleNormal="70" workbookViewId="0">
      <selection activeCell="A28" sqref="A28"/>
    </sheetView>
  </sheetViews>
  <sheetFormatPr baseColWidth="10" defaultColWidth="11.453125" defaultRowHeight="14" x14ac:dyDescent="0.3"/>
  <cols>
    <col min="1" max="1" width="89.26953125" style="7" customWidth="1"/>
    <col min="2" max="2" width="38.90625" style="7" customWidth="1"/>
    <col min="3" max="3" width="25.54296875" style="7" customWidth="1"/>
    <col min="4" max="4" width="21.453125" style="7" customWidth="1"/>
    <col min="5" max="5" width="11.1796875" style="7" customWidth="1"/>
    <col min="6" max="6" width="16" style="7" customWidth="1"/>
    <col min="7" max="7" width="33.1796875" style="7" customWidth="1"/>
    <col min="8" max="8" width="26" style="7" customWidth="1"/>
    <col min="9" max="9" width="26.26953125" style="7" customWidth="1"/>
    <col min="10" max="16384" width="11.453125" style="7"/>
  </cols>
  <sheetData>
    <row r="2" spans="1:4" ht="15.5" x14ac:dyDescent="0.35">
      <c r="A2" s="118" t="s">
        <v>371</v>
      </c>
    </row>
    <row r="3" spans="1:4" ht="15.5" x14ac:dyDescent="0.35">
      <c r="B3" s="119" t="s">
        <v>357</v>
      </c>
    </row>
    <row r="4" spans="1:4" ht="42" x14ac:dyDescent="0.3">
      <c r="B4" s="34" t="s">
        <v>875</v>
      </c>
    </row>
    <row r="5" spans="1:4" ht="56" x14ac:dyDescent="0.3">
      <c r="B5" s="35" t="s">
        <v>876</v>
      </c>
    </row>
    <row r="6" spans="1:4" ht="42" x14ac:dyDescent="0.3">
      <c r="B6" s="36" t="s">
        <v>877</v>
      </c>
    </row>
    <row r="7" spans="1:4" x14ac:dyDescent="0.3">
      <c r="B7" s="37" t="s">
        <v>361</v>
      </c>
    </row>
    <row r="11" spans="1:4" ht="43" customHeight="1" x14ac:dyDescent="0.3">
      <c r="A11" s="63" t="s">
        <v>393</v>
      </c>
    </row>
    <row r="12" spans="1:4" x14ac:dyDescent="0.3">
      <c r="B12" s="91" t="s">
        <v>373</v>
      </c>
      <c r="C12" s="91" t="s">
        <v>374</v>
      </c>
      <c r="D12" s="91" t="s">
        <v>375</v>
      </c>
    </row>
    <row r="13" spans="1:4" x14ac:dyDescent="0.3">
      <c r="B13" s="95" t="s">
        <v>394</v>
      </c>
      <c r="C13" s="107"/>
      <c r="D13" s="180" t="s">
        <v>146</v>
      </c>
    </row>
    <row r="14" spans="1:4" x14ac:dyDescent="0.3">
      <c r="B14" s="95" t="s">
        <v>395</v>
      </c>
      <c r="C14" s="107"/>
      <c r="D14" s="180" t="s">
        <v>146</v>
      </c>
    </row>
  </sheetData>
  <pageMargins left="0.7" right="0.7" top="0.75" bottom="0.75" header="0.3" footer="0.3"/>
  <drawing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1AB1E-CB6E-4E93-A7BD-5CC2D5DE93D7}">
  <sheetPr>
    <tabColor theme="5" tint="0.79998168889431442"/>
  </sheetPr>
  <dimension ref="A2:I174"/>
  <sheetViews>
    <sheetView topLeftCell="A3" zoomScale="73" zoomScaleNormal="50" workbookViewId="0">
      <selection activeCell="B2" sqref="B2"/>
    </sheetView>
  </sheetViews>
  <sheetFormatPr baseColWidth="10" defaultColWidth="83.1796875" defaultRowHeight="14" x14ac:dyDescent="0.35"/>
  <cols>
    <col min="1" max="16384" width="83.1796875" style="2"/>
  </cols>
  <sheetData>
    <row r="2" spans="1:8" ht="15.5" x14ac:dyDescent="0.35">
      <c r="A2" s="184" t="s">
        <v>371</v>
      </c>
    </row>
    <row r="3" spans="1:8" ht="15.5" x14ac:dyDescent="0.35">
      <c r="B3" s="185" t="s">
        <v>357</v>
      </c>
    </row>
    <row r="4" spans="1:8" ht="28" x14ac:dyDescent="0.35">
      <c r="B4" s="85" t="s">
        <v>875</v>
      </c>
    </row>
    <row r="5" spans="1:8" ht="28" x14ac:dyDescent="0.35">
      <c r="B5" s="86" t="s">
        <v>876</v>
      </c>
    </row>
    <row r="6" spans="1:8" ht="28" x14ac:dyDescent="0.35">
      <c r="B6" s="87" t="s">
        <v>877</v>
      </c>
    </row>
    <row r="7" spans="1:8" x14ac:dyDescent="0.35">
      <c r="B7" s="24" t="s">
        <v>361</v>
      </c>
    </row>
    <row r="10" spans="1:8" ht="15.5" x14ac:dyDescent="0.35">
      <c r="A10" s="184" t="s">
        <v>396</v>
      </c>
    </row>
    <row r="11" spans="1:8" ht="15.5" x14ac:dyDescent="0.35">
      <c r="B11" s="185" t="s">
        <v>397</v>
      </c>
      <c r="C11" s="185" t="s">
        <v>413</v>
      </c>
      <c r="D11" s="185" t="s">
        <v>414</v>
      </c>
      <c r="F11" s="186" t="s">
        <v>398</v>
      </c>
      <c r="G11" s="186" t="s">
        <v>401</v>
      </c>
      <c r="H11" s="186" t="s">
        <v>402</v>
      </c>
    </row>
    <row r="12" spans="1:8" x14ac:dyDescent="0.35">
      <c r="B12" s="187" t="s">
        <v>2</v>
      </c>
      <c r="C12" s="187" t="str" cm="1">
        <f t="array" ref="C12">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 ; </v>
      </c>
      <c r="D12" s="187" t="str" cm="1">
        <f t="array" ref="D12">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 ; </v>
      </c>
      <c r="F12" s="2" t="s">
        <v>399</v>
      </c>
      <c r="G12" s="2">
        <f>COUNTA(_xlfn.UNIQUE(Cartographie_des_solutions_sur_site[Contrôle NIST]))</f>
        <v>70</v>
      </c>
      <c r="H12" s="2" t="str">
        <f t="shared" ref="H12:H13" si="0">IF(G12&lt;70,"Vous devez avoir 70 contrôles uniques","Vous disposez de tous les contrôles")</f>
        <v>Vous disposez de tous les contrôles</v>
      </c>
    </row>
    <row r="13" spans="1:8" x14ac:dyDescent="0.35">
      <c r="B13" s="187" t="s">
        <v>6</v>
      </c>
      <c r="C13" s="187" t="str" cm="1">
        <f t="array" ref="C13">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ASSET_01 ; </v>
      </c>
      <c r="D13" s="187" t="str" cm="1">
        <f t="array" ref="D13">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 ; </v>
      </c>
      <c r="F13" s="2" t="s">
        <v>400</v>
      </c>
      <c r="G13" s="2">
        <f>COUNTA(_xlfn.UNIQUE(Cartographie_des_solutions_sur_le_cloud[Contrôle NIST]))</f>
        <v>70</v>
      </c>
      <c r="H13" s="2" t="str">
        <f t="shared" si="0"/>
        <v>Vous disposez de tous les contrôles</v>
      </c>
    </row>
    <row r="14" spans="1:8" x14ac:dyDescent="0.35">
      <c r="B14" s="187" t="s">
        <v>14</v>
      </c>
      <c r="C14" s="187" t="str" cm="1">
        <f t="array" ref="C14">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CLOUD_04 ; </v>
      </c>
      <c r="D14" s="187" t="str" cm="1">
        <f t="array" ref="D14">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CLOUD_04 ; </v>
      </c>
    </row>
    <row r="15" spans="1:8" x14ac:dyDescent="0.35">
      <c r="B15" s="187" t="s">
        <v>23</v>
      </c>
      <c r="C15" s="187" t="str" cm="1">
        <f t="array" ref="C15">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DATA_01 ; DATA_02 ; DATA_03 ; DATA_04 ; DATA_05 ; DATA_06 ; DATA_07 ; DATA_08 ; DATA_09 ; </v>
      </c>
      <c r="D15" s="187" t="str" cm="1">
        <f t="array" ref="D15">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DATA_01 ; DATA_02 ; DATA_03 ; DATA_04 ; DATA_05 ; DATA_06 ; DATA_07 ; DATA_08 ; DATA_09 ; </v>
      </c>
    </row>
    <row r="16" spans="1:8" x14ac:dyDescent="0.35">
      <c r="B16" s="187" t="s">
        <v>42</v>
      </c>
      <c r="C16" s="187" t="str" cm="1">
        <f t="array" ref="C16">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DET_01 ; DET_02 ; DET_03 ; DET_04 ; DET_05 ; DET_06 ; DET_07 ; DET_08 ; </v>
      </c>
      <c r="D16" s="187" t="str" cm="1">
        <f t="array" ref="D16">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DET_01 ; DET_02 ; DET_03 ; DET_04 ; DET_05 ; DET_06 ; DET_07 ; DET_08 ; </v>
      </c>
    </row>
    <row r="17" spans="1:9" x14ac:dyDescent="0.35">
      <c r="B17" s="187" t="s">
        <v>59</v>
      </c>
      <c r="C17" s="187" t="str" cm="1">
        <f t="array" ref="C17">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ENDPT_01 ; ENDPT_02 ; ENDPT_03 ; ENDPT_04 ; ENDPT_05 ; ENDPT_06 ; ENDPT_07 ; ENDPT_08 ; </v>
      </c>
      <c r="D17" s="187" t="str" cm="1">
        <f t="array" ref="D17">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ENDPT_01 ; ENDPT_02 ; ENDPT_03 ; ENDPT_04 ; ENDPT_05 ; ENDPT_06 ; ENDPT_07 ; ENDPT_08 ; </v>
      </c>
    </row>
    <row r="18" spans="1:9" x14ac:dyDescent="0.35">
      <c r="B18" s="187" t="s">
        <v>76</v>
      </c>
      <c r="C18" s="187" t="str" cm="1">
        <f t="array" ref="C18">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GOV_01 ; GOV_02 ; GOV_03 ; </v>
      </c>
      <c r="D18" s="187" t="str" cm="1">
        <f t="array" ref="D18">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GOV_01 ; GOV_02 ; GOV_03 ; </v>
      </c>
    </row>
    <row r="19" spans="1:9" x14ac:dyDescent="0.35">
      <c r="B19" s="187" t="s">
        <v>83</v>
      </c>
      <c r="C19" s="187" t="str" cm="1">
        <f t="array" ref="C19">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IAM_01 ; IAM_02 ; </v>
      </c>
      <c r="D19" s="187" t="str" cm="1">
        <f t="array" ref="D19">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IAM_01 ; IAM_02 ; </v>
      </c>
    </row>
    <row r="20" spans="1:9" x14ac:dyDescent="0.35">
      <c r="B20" s="187" t="s">
        <v>88</v>
      </c>
      <c r="C20" s="187" t="str" cm="1">
        <f t="array" ref="C20">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INC_01 ; INC_02 ; INC_03 ; </v>
      </c>
      <c r="D20" s="187" t="str" cm="1">
        <f t="array" ref="D20">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INC_01 ; INC_02 ; INC_03 ; </v>
      </c>
    </row>
    <row r="21" spans="1:9" x14ac:dyDescent="0.35">
      <c r="B21" s="187" t="s">
        <v>95</v>
      </c>
      <c r="C21" s="187" t="str" cm="1">
        <f t="array" ref="C21">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NTW_01 ; NTW_02 ; NTW_03 ; NTW_04 ; NTW_05 ; NTW_06 ; NTW_07 ; NTW_08 ; NTW_09 ; NTW_10 ; NTW_11 ; NTW_12 ; </v>
      </c>
      <c r="D21" s="187" t="str" cm="1">
        <f t="array" ref="D21">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NTW_01 ; NTW_02 ; NTW_03 ; NTW_04 ; NTW_05 ; NTW_06 ; NTW_07 ; NTW_08 ; NTW_09 ; NTW_10 ; NTW_11 ; NTW_12 ; </v>
      </c>
    </row>
    <row r="22" spans="1:9" x14ac:dyDescent="0.35">
      <c r="B22" s="187" t="s">
        <v>120</v>
      </c>
      <c r="C22" s="187" t="str" cm="1">
        <f t="array" ref="C22">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OPS_01 ; OPS_02 ; OPS_03 ; OPS_04 ; OPS_05 ; OPS_06 ; OPS_07 ; OPS_08 ; OPS_09 ; OPS_10 ; OPS_11 ; </v>
      </c>
      <c r="D22" s="187" t="str" cm="1">
        <f t="array" ref="D22">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OPS_01 ; OPS_02 ; OPS_03 ; OPS_04 ; OPS_05 ; OPS_06 ; OPS_07 ; OPS_08 ; OPS_09 ; OPS_10 ; OPS_11 ; </v>
      </c>
    </row>
    <row r="23" spans="1:9" x14ac:dyDescent="0.35">
      <c r="B23" s="187" t="s">
        <v>143</v>
      </c>
      <c r="C23" s="187" t="str" cm="1">
        <f t="array" ref="C23">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RES_01 ; </v>
      </c>
      <c r="D23" s="187" t="str" cm="1">
        <f t="array" ref="D23">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RES_01 ; </v>
      </c>
    </row>
    <row r="24" spans="1:9" x14ac:dyDescent="0.35">
      <c r="B24" s="187" t="s">
        <v>147</v>
      </c>
      <c r="C24" s="187" t="str" cm="1">
        <f t="array" ref="C24">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RISK_01 ; RISK_02 ; RISK_03 ; RISK_04 ; </v>
      </c>
      <c r="D24" s="187" t="str" cm="1">
        <f t="array" ref="D24">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RISK_01 ; RISK_02 ; RISK_03 ; RISK_04 ; </v>
      </c>
    </row>
    <row r="25" spans="1:9" x14ac:dyDescent="0.35">
      <c r="B25" s="187" t="s">
        <v>156</v>
      </c>
      <c r="C25" s="187" t="str" cm="1">
        <f t="array" ref="C25">_xlfn.CONCAT(
_xlfn._xlws.FILTER(Cartographie_des_solutions_sur_site[Contrôle NIST],
(LEFT(Cartographie_des_solutions_sur_site[Contrôle NIST],LEN(Cartographie_des_solutions_sur_site[Contrôle NIST])-3)=Solutions_Contrôles_manquants_par_sujet[[#This Row],[Sujet du NIST]])*
((Cartographie_des_solutions_sur_site[ID de l''application]="")+(Cartographie_des_solutions_sur_site[% de l''application contribuant à ce contrôle NIST]="")),"")
&amp;" ; ")</f>
        <v xml:space="preserve">TP_01 ; </v>
      </c>
      <c r="D25" s="187" t="str" cm="1">
        <f t="array" ref="D25">_xlfn.CONCAT(
_xlfn._xlws.FILTER(Cartographie_des_solutions_sur_le_cloud[Contrôle NIST],
(LEFT(Cartographie_des_solutions_sur_le_cloud[Contrôle NIST],LEN(Cartographie_des_solutions_sur_le_cloud[Contrôle NIST])-3)=Solutions_Contrôles_manquants_par_sujet[[#This Row],[Sujet du NIST]])*
((Cartographie_des_solutions_sur_le_cloud[ID de l''application]="")+(Cartographie_des_solutions_sur_le_cloud[% de l''application contribuant à ce contrôle NIST]="")),"")
&amp;" ; ")</f>
        <v xml:space="preserve">TP_01 ; </v>
      </c>
    </row>
    <row r="28" spans="1:9" ht="18" x14ac:dyDescent="0.35">
      <c r="A28" s="188" t="s">
        <v>880</v>
      </c>
    </row>
    <row r="29" spans="1:9" x14ac:dyDescent="0.35">
      <c r="B29" s="189" t="s">
        <v>375</v>
      </c>
      <c r="C29" s="189" t="s">
        <v>191</v>
      </c>
      <c r="D29" s="189" t="s">
        <v>404</v>
      </c>
      <c r="E29" s="189" t="s">
        <v>405</v>
      </c>
      <c r="F29" s="189" t="s">
        <v>406</v>
      </c>
      <c r="G29" s="189" t="s">
        <v>407</v>
      </c>
      <c r="H29" s="189" t="s">
        <v>374</v>
      </c>
      <c r="I29" s="189" t="s">
        <v>408</v>
      </c>
    </row>
    <row r="30" spans="1:9" x14ac:dyDescent="0.3">
      <c r="B30" s="190" t="s">
        <v>5</v>
      </c>
      <c r="C30" s="190" t="str">
        <f>_xlfn.XLOOKUP(Cartographie_des_solutions_sur_site[[#This Row],[Contrôle NIST]],Method_NIST_Referential15[ID court],Method_NIST_Referential15[Exigence simplifiée])</f>
        <v>Les outils sont utilisés par les experts en applications pour le cycle de développement des logiciels (SDLC).</v>
      </c>
      <c r="D30" s="191" t="s">
        <v>174</v>
      </c>
      <c r="E30" s="191" t="s">
        <v>192</v>
      </c>
      <c r="F30" s="192"/>
      <c r="G30" s="193">
        <v>0.05</v>
      </c>
      <c r="H30" s="194"/>
      <c r="I30" s="195"/>
    </row>
    <row r="31" spans="1:9" x14ac:dyDescent="0.3">
      <c r="B31" s="196" t="s">
        <v>8</v>
      </c>
      <c r="C31" s="190" t="str">
        <f>_xlfn.XLOOKUP(Cartographie_des_solutions_sur_site[[#This Row],[Contrôle NIST]],Method_NIST_Referential15[ID court],Method_NIST_Referential15[Exigence simplifiée])</f>
        <v>Des outils de surveillance (par exemple Centreon) sont utilisés au niveau de l'application.</v>
      </c>
      <c r="D31" s="191"/>
      <c r="E31" s="191"/>
      <c r="F31" s="192"/>
      <c r="G31" s="197">
        <v>1</v>
      </c>
      <c r="H31" s="194"/>
      <c r="I31" s="195"/>
    </row>
    <row r="32" spans="1:9" x14ac:dyDescent="0.3">
      <c r="B32" s="196" t="s">
        <v>10</v>
      </c>
      <c r="C32" s="190" t="str">
        <f>_xlfn.XLOOKUP(Cartographie_des_solutions_sur_site[[#This Row],[Contrôle NIST]],Method_NIST_Referential15[ID court],Method_NIST_Referential15[Exigence simplifiée])</f>
        <v>Les actifs obsolètes sont bloqués, remplacés ou protégés.</v>
      </c>
      <c r="D32" s="191" t="s">
        <v>193</v>
      </c>
      <c r="E32" s="191"/>
      <c r="F32" s="192"/>
      <c r="G32" s="197">
        <v>1</v>
      </c>
      <c r="H32" s="194"/>
      <c r="I32" s="195"/>
    </row>
    <row r="33" spans="2:9" x14ac:dyDescent="0.3">
      <c r="B33" s="196" t="s">
        <v>13</v>
      </c>
      <c r="C33" s="190" t="str">
        <f>_xlfn.XLOOKUP(Cartographie_des_solutions_sur_site[[#This Row],[Contrôle NIST]],Method_NIST_Referential15[ID court],Method_NIST_Referential15[Exigence simplifiée])</f>
        <v>Les biens ou les disques durs peuvent être détruits pour des raisons de sécurité lorsqu'ils sont retirés de l'environnement de production.</v>
      </c>
      <c r="D33" s="191" t="s">
        <v>194</v>
      </c>
      <c r="E33" s="191" t="s">
        <v>195</v>
      </c>
      <c r="F33" s="192"/>
      <c r="G33" s="197">
        <v>1</v>
      </c>
      <c r="H33" s="194"/>
      <c r="I33" s="195"/>
    </row>
    <row r="34" spans="2:9" x14ac:dyDescent="0.3">
      <c r="B34" s="198" t="s">
        <v>16</v>
      </c>
      <c r="C34" s="190" t="str">
        <f>_xlfn.XLOOKUP(Cartographie_des_solutions_sur_site[[#This Row],[Contrôle NIST]],Method_NIST_Referential15[ID court],Method_NIST_Referential15[Exigence simplifiée])</f>
        <v>Des options de redondance dans les centres de données situés dans différentes régions sont mises en place.</v>
      </c>
      <c r="D34" s="191" t="s">
        <v>196</v>
      </c>
      <c r="E34" s="191"/>
      <c r="F34" s="192"/>
      <c r="G34" s="197">
        <v>0.2</v>
      </c>
      <c r="H34" s="194"/>
      <c r="I34" s="195"/>
    </row>
    <row r="35" spans="2:9" x14ac:dyDescent="0.35">
      <c r="B35" s="196" t="s">
        <v>18</v>
      </c>
      <c r="C35" s="190" t="str">
        <f>_xlfn.XLOOKUP(Cartographie_des_solutions_sur_site[[#This Row],[Contrôle NIST]],Method_NIST_Referential15[ID court],Method_NIST_Referential15[Exigence simplifiée])</f>
        <v>Des options de sauvegarde sont mises en place</v>
      </c>
      <c r="D35" s="191" t="s">
        <v>197</v>
      </c>
      <c r="E35" s="191"/>
      <c r="F35" s="192"/>
      <c r="G35" s="197">
        <v>0.3</v>
      </c>
      <c r="H35" s="199"/>
      <c r="I35" s="200"/>
    </row>
    <row r="36" spans="2:9" x14ac:dyDescent="0.35">
      <c r="B36" s="196" t="s">
        <v>20</v>
      </c>
      <c r="C36" s="190" t="str">
        <f>_xlfn.XLOOKUP(Cartographie_des_solutions_sur_site[[#This Row],[Contrôle NIST]],Method_NIST_Referential15[ID court],Method_NIST_Referential15[Exigence simplifiée])</f>
        <v>Les bastions sont utilisés pour accéder aux consoles en Cloud</v>
      </c>
      <c r="D36" s="191" t="s">
        <v>198</v>
      </c>
      <c r="E36" s="191"/>
      <c r="F36" s="192"/>
      <c r="G36" s="197">
        <v>1</v>
      </c>
      <c r="H36" s="199"/>
      <c r="I36" s="200"/>
    </row>
    <row r="37" spans="2:9" x14ac:dyDescent="0.35">
      <c r="B37" s="196" t="s">
        <v>22</v>
      </c>
      <c r="C37" s="190" t="str">
        <f>_xlfn.XLOOKUP(Cartographie_des_solutions_sur_site[[#This Row],[Contrôle NIST]],Method_NIST_Referential15[ID court],Method_NIST_Referential15[Exigence simplifiée])</f>
        <v>Un modèle de sécurité basé sur la confiance zéro est utilisé.</v>
      </c>
      <c r="D37" s="191"/>
      <c r="E37" s="191" t="s">
        <v>199</v>
      </c>
      <c r="F37" s="201"/>
      <c r="G37" s="197"/>
      <c r="H37" s="199"/>
      <c r="I37" s="200"/>
    </row>
    <row r="38" spans="2:9" x14ac:dyDescent="0.35">
      <c r="B38" s="196" t="s">
        <v>25</v>
      </c>
      <c r="C38" s="190" t="str">
        <f>_xlfn.XLOOKUP(Cartographie_des_solutions_sur_site[[#This Row],[Contrôle NIST]],Method_NIST_Referential15[ID court],Method_NIST_Referential15[Exigence simplifiée])</f>
        <v>Utilisation d'outils de classification et de cartographie des données</v>
      </c>
      <c r="D38" s="202"/>
      <c r="E38" s="202"/>
      <c r="F38" s="201"/>
      <c r="G38" s="203"/>
      <c r="H38" s="199"/>
      <c r="I38" s="200"/>
    </row>
    <row r="39" spans="2:9" x14ac:dyDescent="0.35">
      <c r="B39" s="196" t="s">
        <v>27</v>
      </c>
      <c r="C39" s="190" t="str">
        <f>_xlfn.XLOOKUP(Cartographie_des_solutions_sur_site[[#This Row],[Contrôle NIST]],Method_NIST_Referential15[ID court],Method_NIST_Referential15[Exigence simplifiée])</f>
        <v>Un registre des données personnelles est tenu et contrôlé</v>
      </c>
      <c r="D39" s="202"/>
      <c r="E39" s="202"/>
      <c r="F39" s="201"/>
      <c r="G39" s="203"/>
      <c r="H39" s="199"/>
      <c r="I39" s="200"/>
    </row>
    <row r="40" spans="2:9" x14ac:dyDescent="0.35">
      <c r="B40" s="196" t="s">
        <v>29</v>
      </c>
      <c r="C40" s="190" t="str">
        <f>_xlfn.XLOOKUP(Cartographie_des_solutions_sur_site[[#This Row],[Contrôle NIST]],Method_NIST_Referential15[ID court],Method_NIST_Referential15[Exigence simplifiée])</f>
        <v>Une solution de gestion des risques numériques (solution DRM : Varonis, AIP) est utilisée pour détecter les fuites de données sur Internet.</v>
      </c>
      <c r="D40" s="202"/>
      <c r="E40" s="202"/>
      <c r="F40" s="201"/>
      <c r="G40" s="203"/>
      <c r="H40" s="199"/>
      <c r="I40" s="200"/>
    </row>
    <row r="41" spans="2:9" x14ac:dyDescent="0.35">
      <c r="B41" s="196" t="s">
        <v>31</v>
      </c>
      <c r="C41" s="190" t="str">
        <f>_xlfn.XLOOKUP(Cartographie_des_solutions_sur_site[[#This Row],[Contrôle NIST]],Method_NIST_Referential15[ID court],Method_NIST_Referential15[Exigence simplifiée])</f>
        <v>Les données sensibles en transit sont sécurisées (via une solution DLP, des règles SIEM, une solution d'échange sécurisée).</v>
      </c>
      <c r="D41" s="202"/>
      <c r="E41" s="202"/>
      <c r="F41" s="201"/>
      <c r="G41" s="203"/>
      <c r="H41" s="199"/>
      <c r="I41" s="200"/>
    </row>
    <row r="42" spans="2:9" x14ac:dyDescent="0.35">
      <c r="B42" s="196" t="s">
        <v>33</v>
      </c>
      <c r="C42" s="190" t="str">
        <f>_xlfn.XLOOKUP(Cartographie_des_solutions_sur_site[[#This Row],[Contrôle NIST]],Method_NIST_Referential15[ID court],Method_NIST_Referential15[Exigence simplifiée])</f>
        <v>Les fuites de données non structurées sont évitées à l'aide de solutions DLP sur les postes de travail (par exemple Varonis, Symantec).</v>
      </c>
      <c r="D42" s="202"/>
      <c r="E42" s="202"/>
      <c r="F42" s="201"/>
      <c r="G42" s="203"/>
      <c r="H42" s="199"/>
      <c r="I42" s="200"/>
    </row>
    <row r="43" spans="2:9" x14ac:dyDescent="0.35">
      <c r="B43" s="196" t="s">
        <v>35</v>
      </c>
      <c r="C43" s="190" t="str">
        <f>_xlfn.XLOOKUP(Cartographie_des_solutions_sur_site[[#This Row],[Contrôle NIST]],Method_NIST_Referential15[ID court],Method_NIST_Referential15[Exigence simplifiée])</f>
        <v xml:space="preserve">Des solutions DLP sont déployées sur les points du réseau pour prévenir les fuites de données. </v>
      </c>
      <c r="D43" s="202"/>
      <c r="E43" s="202"/>
      <c r="F43" s="201"/>
      <c r="G43" s="203"/>
      <c r="H43" s="199"/>
      <c r="I43" s="200"/>
    </row>
    <row r="44" spans="2:9" x14ac:dyDescent="0.35">
      <c r="B44" s="196" t="s">
        <v>37</v>
      </c>
      <c r="C44" s="190" t="str">
        <f>_xlfn.XLOOKUP(Cartographie_des_solutions_sur_site[[#This Row],[Contrôle NIST]],Method_NIST_Referential15[ID court],Method_NIST_Referential15[Exigence simplifiée])</f>
        <v>Des outils sont utilisés pour désensibiliser les données</v>
      </c>
      <c r="D44" s="202"/>
      <c r="E44" s="202"/>
      <c r="F44" s="201"/>
      <c r="G44" s="203"/>
      <c r="H44" s="199"/>
      <c r="I44" s="200"/>
    </row>
    <row r="45" spans="2:9" x14ac:dyDescent="0.35">
      <c r="B45" s="196" t="s">
        <v>40</v>
      </c>
      <c r="C45" s="190" t="str">
        <f>_xlfn.XLOOKUP(Cartographie_des_solutions_sur_site[[#This Row],[Contrôle NIST]],Method_NIST_Referential15[ID court],Method_NIST_Referential15[Exigence simplifiée])</f>
        <v>Surveillance automatique de l'internet pour détecter les fuites de données (par exemple, CyberAngel)</v>
      </c>
      <c r="D45" s="202"/>
      <c r="E45" s="202"/>
      <c r="F45" s="201"/>
      <c r="G45" s="203"/>
      <c r="H45" s="199"/>
      <c r="I45" s="200"/>
    </row>
    <row r="46" spans="2:9" x14ac:dyDescent="0.35">
      <c r="B46" s="196" t="s">
        <v>41</v>
      </c>
      <c r="C46" s="190" t="str">
        <f>_xlfn.XLOOKUP(Cartographie_des_solutions_sur_site[[#This Row],[Contrôle NIST]],Method_NIST_Referential15[ID court],Method_NIST_Referential15[Exigence simplifiée])</f>
        <v>Les données sont cryptées</v>
      </c>
      <c r="D46" s="202"/>
      <c r="E46" s="202"/>
      <c r="F46" s="201"/>
      <c r="G46" s="203"/>
      <c r="H46" s="199"/>
      <c r="I46" s="200"/>
    </row>
    <row r="47" spans="2:9" x14ac:dyDescent="0.35">
      <c r="B47" s="196" t="s">
        <v>44</v>
      </c>
      <c r="C47" s="190" t="str">
        <f>_xlfn.XLOOKUP(Cartographie_des_solutions_sur_site[[#This Row],[Contrôle NIST]],Method_NIST_Referential15[ID court],Method_NIST_Referential15[Exigence simplifiée])</f>
        <v>Des registres des systèmes de sécurité sont conservés.</v>
      </c>
      <c r="D47" s="202"/>
      <c r="E47" s="202"/>
      <c r="F47" s="201"/>
      <c r="G47" s="203"/>
      <c r="H47" s="199"/>
      <c r="I47" s="200"/>
    </row>
    <row r="48" spans="2:9" x14ac:dyDescent="0.35">
      <c r="B48" s="196" t="s">
        <v>46</v>
      </c>
      <c r="C48" s="190" t="str">
        <f>_xlfn.XLOOKUP(Cartographie_des_solutions_sur_site[[#This Row],[Contrôle NIST]],Method_NIST_Referential15[ID court],Method_NIST_Referential15[Exigence simplifiée])</f>
        <v>Les Logs des systèmes de sécurité des réseaux, des solutions de sécurité, des infrastructures et des applications commerciales sont analysés.</v>
      </c>
      <c r="D48" s="202"/>
      <c r="E48" s="202"/>
      <c r="F48" s="201"/>
      <c r="G48" s="203"/>
      <c r="H48" s="199"/>
      <c r="I48" s="200"/>
    </row>
    <row r="49" spans="2:9" x14ac:dyDescent="0.35">
      <c r="B49" s="196" t="s">
        <v>48</v>
      </c>
      <c r="C49" s="190" t="str">
        <f>_xlfn.XLOOKUP(Cartographie_des_solutions_sur_site[[#This Row],[Contrôle NIST]],Method_NIST_Referential15[ID court],Method_NIST_Referential15[Exigence simplifiée])</f>
        <v>Les Logs sont centralisés dans un SIEM (par exemple Splunk, Logpoint) et les événements anormaux sont détectés à l'aide de scénarios de détection. Des mesures correctives sont alors prises.</v>
      </c>
      <c r="D49" s="202"/>
      <c r="E49" s="202"/>
      <c r="F49" s="201"/>
      <c r="G49" s="203"/>
      <c r="H49" s="199"/>
      <c r="I49" s="200"/>
    </row>
    <row r="50" spans="2:9" x14ac:dyDescent="0.35">
      <c r="B50" s="196" t="s">
        <v>50</v>
      </c>
      <c r="C50" s="190" t="str">
        <f>_xlfn.XLOOKUP(Cartographie_des_solutions_sur_site[[#This Row],[Contrôle NIST]],Method_NIST_Referential15[ID court],Method_NIST_Referential15[Exigence simplifiée])</f>
        <v>Les sources CTI sont utilisées pour couvrir l'ensemble du périmètre de l'entreprise</v>
      </c>
      <c r="D50" s="202"/>
      <c r="E50" s="202"/>
      <c r="F50" s="201"/>
      <c r="G50" s="203"/>
      <c r="H50" s="199"/>
      <c r="I50" s="200"/>
    </row>
    <row r="51" spans="2:9" x14ac:dyDescent="0.35">
      <c r="B51" s="196" t="s">
        <v>52</v>
      </c>
      <c r="C51" s="190" t="str">
        <f>_xlfn.XLOOKUP(Cartographie_des_solutions_sur_site[[#This Row],[Contrôle NIST]],Method_NIST_Referential15[ID court],Method_NIST_Referential15[Exigence simplifiée])</f>
        <v>Les indicateurs de compromission sont qualifiés et corrélés</v>
      </c>
      <c r="D51" s="202"/>
      <c r="E51" s="202"/>
      <c r="F51" s="201"/>
      <c r="G51" s="203"/>
      <c r="H51" s="199"/>
      <c r="I51" s="200"/>
    </row>
    <row r="52" spans="2:9" x14ac:dyDescent="0.35">
      <c r="B52" s="196" t="s">
        <v>54</v>
      </c>
      <c r="C52" s="190" t="str">
        <f>_xlfn.XLOOKUP(Cartographie_des_solutions_sur_site[[#This Row],[Contrôle NIST]],Method_NIST_Referential15[ID court],Method_NIST_Referential15[Exigence simplifiée])</f>
        <v>Les systèmes de détection et de prévention des intrusions sont activés et connectés au SIEM.</v>
      </c>
      <c r="D52" s="202"/>
      <c r="E52" s="202"/>
      <c r="F52" s="201"/>
      <c r="G52" s="203"/>
      <c r="H52" s="199"/>
      <c r="I52" s="200"/>
    </row>
    <row r="53" spans="2:9" x14ac:dyDescent="0.35">
      <c r="B53" s="196" t="s">
        <v>56</v>
      </c>
      <c r="C53" s="190" t="str">
        <f>_xlfn.XLOOKUP(Cartographie_des_solutions_sur_site[[#This Row],[Contrôle NIST]],Method_NIST_Referential15[ID court],Method_NIST_Referential15[Exigence simplifiée])</f>
        <v>Des sondes de détection (ex : Darktrace, Vectra) sont déployées sur le système d'information.</v>
      </c>
      <c r="D53" s="202"/>
      <c r="E53" s="202"/>
      <c r="F53" s="201"/>
      <c r="G53" s="203"/>
      <c r="H53" s="199"/>
      <c r="I53" s="200"/>
    </row>
    <row r="54" spans="2:9" x14ac:dyDescent="0.35">
      <c r="B54" s="196" t="s">
        <v>58</v>
      </c>
      <c r="C54" s="190" t="str">
        <f>_xlfn.XLOOKUP(Cartographie_des_solutions_sur_site[[#This Row],[Contrôle NIST]],Method_NIST_Referential15[ID court],Method_NIST_Referential15[Exigence simplifiée])</f>
        <v>Un EDR (outil de détection et de réponse pour les points finaux, par exemple Symantec, SentinelOne, Fireeye) et un bac à sable sont utilisés pour détecter les logiciels malveillants.</v>
      </c>
      <c r="D54" s="202"/>
      <c r="E54" s="202"/>
      <c r="F54" s="201"/>
      <c r="G54" s="203"/>
      <c r="H54" s="199"/>
      <c r="I54" s="200"/>
    </row>
    <row r="55" spans="2:9" x14ac:dyDescent="0.35">
      <c r="B55" s="196" t="s">
        <v>61</v>
      </c>
      <c r="C55" s="190" t="str">
        <f>_xlfn.XLOOKUP(Cartographie_des_solutions_sur_site[[#This Row],[Contrôle NIST]],Method_NIST_Referential15[ID court],Method_NIST_Referential15[Exigence simplifiée])</f>
        <v>Des solutions anti-malware ou de prévention des intrusions (host IPS) sont déployées sur les postes de travail.</v>
      </c>
      <c r="D55" s="202"/>
      <c r="E55" s="202"/>
      <c r="F55" s="201"/>
      <c r="G55" s="203"/>
      <c r="H55" s="199"/>
      <c r="I55" s="200"/>
    </row>
    <row r="56" spans="2:9" x14ac:dyDescent="0.35">
      <c r="B56" s="196" t="s">
        <v>63</v>
      </c>
      <c r="C56" s="190" t="str">
        <f>_xlfn.XLOOKUP(Cartographie_des_solutions_sur_site[[#This Row],[Contrôle NIST]],Method_NIST_Referential15[ID court],Method_NIST_Referential15[Exigence simplifiée])</f>
        <v>Un EDR (outil de détection et de réponse des points finaux, par exemple SentinelOne, Symantec, FireEye) est déployé sur tous les postes de travail.</v>
      </c>
      <c r="D56" s="202"/>
      <c r="E56" s="202"/>
      <c r="F56" s="201"/>
      <c r="G56" s="203"/>
      <c r="H56" s="199"/>
      <c r="I56" s="200"/>
    </row>
    <row r="57" spans="2:9" x14ac:dyDescent="0.35">
      <c r="B57" s="196" t="s">
        <v>65</v>
      </c>
      <c r="C57" s="190" t="str">
        <f>_xlfn.XLOOKUP(Cartographie_des_solutions_sur_site[[#This Row],[Contrôle NIST]],Method_NIST_Referential15[ID court],Method_NIST_Referential15[Exigence simplifiée])</f>
        <v>Un outil de gestion des appareils (par exemple SCCM, Intune, Tanium, Jamf) est déployé sur les postes de travail.</v>
      </c>
      <c r="D57" s="202"/>
      <c r="E57" s="202"/>
      <c r="F57" s="201"/>
      <c r="G57" s="203"/>
      <c r="H57" s="199"/>
      <c r="I57" s="200"/>
    </row>
    <row r="58" spans="2:9" x14ac:dyDescent="0.35">
      <c r="B58" s="196" t="s">
        <v>67</v>
      </c>
      <c r="C58" s="190" t="str">
        <f>_xlfn.XLOOKUP(Cartographie_des_solutions_sur_site[[#This Row],[Contrôle NIST]],Method_NIST_Referential15[ID court],Method_NIST_Referential15[Exigence simplifiée])</f>
        <v>L'accès à distance est sécurisé par un VPN crypté (Netscale, Pulse, Cisco), une vérification de l'hôte ou une authentification multifactorielle (MFA).</v>
      </c>
      <c r="D58" s="202"/>
      <c r="E58" s="202"/>
      <c r="F58" s="201"/>
      <c r="G58" s="203"/>
      <c r="H58" s="199"/>
      <c r="I58" s="200"/>
    </row>
    <row r="59" spans="2:9" x14ac:dyDescent="0.35">
      <c r="B59" s="196" t="s">
        <v>69</v>
      </c>
      <c r="C59" s="190" t="str">
        <f>_xlfn.XLOOKUP(Cartographie_des_solutions_sur_site[[#This Row],[Contrôle NIST]],Method_NIST_Referential15[ID court],Method_NIST_Referential15[Exigence simplifiée])</f>
        <v>Les clés USB sont protégées à l'intérieur et à l'extérieur des locaux de l'entreprise (logiciel d'analyse antivirus, bac à sable, clé USB cryptée).</v>
      </c>
      <c r="D59" s="202"/>
      <c r="E59" s="202"/>
      <c r="F59" s="201"/>
      <c r="G59" s="203"/>
      <c r="H59" s="199"/>
      <c r="I59" s="200"/>
    </row>
    <row r="60" spans="2:9" x14ac:dyDescent="0.35">
      <c r="B60" s="196" t="s">
        <v>71</v>
      </c>
      <c r="C60" s="190" t="str">
        <f>_xlfn.XLOOKUP(Cartographie_des_solutions_sur_site[[#This Row],[Contrôle NIST]],Method_NIST_Referential15[ID court],Method_NIST_Referential15[Exigence simplifiée])</f>
        <v>Un outil de gestion (par exemple MDM, Microsoft Intune, Mobile Iron, AirWatch) est installé sur les téléphones mobiles.</v>
      </c>
      <c r="D60" s="202"/>
      <c r="E60" s="202"/>
      <c r="F60" s="201"/>
      <c r="G60" s="203"/>
      <c r="H60" s="199"/>
      <c r="I60" s="200"/>
    </row>
    <row r="61" spans="2:9" x14ac:dyDescent="0.35">
      <c r="B61" s="196" t="s">
        <v>73</v>
      </c>
      <c r="C61" s="190" t="str">
        <f>_xlfn.XLOOKUP(Cartographie_des_solutions_sur_site[[#This Row],[Contrôle NIST]],Method_NIST_Referential15[ID court],Method_NIST_Referential15[Exigence simplifiée])</f>
        <v>La plate-forme de courrier électronique est sécurisée par des analyses antivirus, le cryptage de la couche de transport (TLS), le relais de serveur, des logiciels anti-spam et anti-phishing, des logiciels de protection contre les menaces avancées (par exemple Windows ATP, Proofpoint).</v>
      </c>
      <c r="D61" s="202"/>
      <c r="E61" s="202"/>
      <c r="F61" s="201"/>
      <c r="G61" s="203"/>
      <c r="H61" s="199"/>
      <c r="I61" s="200"/>
    </row>
    <row r="62" spans="2:9" x14ac:dyDescent="0.35">
      <c r="B62" s="196" t="s">
        <v>75</v>
      </c>
      <c r="C62" s="190" t="str">
        <f>_xlfn.XLOOKUP(Cartographie_des_solutions_sur_site[[#This Row],[Contrôle NIST]],Method_NIST_Referential15[ID court],Method_NIST_Referential15[Exigence simplifiée])</f>
        <v>Postes de travail dédiés pour les administrateurs</v>
      </c>
      <c r="D62" s="202"/>
      <c r="E62" s="202"/>
      <c r="F62" s="201"/>
      <c r="G62" s="203"/>
      <c r="H62" s="199"/>
      <c r="I62" s="200"/>
    </row>
    <row r="63" spans="2:9" x14ac:dyDescent="0.35">
      <c r="B63" s="196" t="s">
        <v>78</v>
      </c>
      <c r="C63" s="190" t="str">
        <f>_xlfn.XLOOKUP(Cartographie_des_solutions_sur_site[[#This Row],[Contrôle NIST]],Method_NIST_Referential15[ID court],Method_NIST_Referential15[Exigence simplifiée])</f>
        <v>Une organisation dédiée à la cybersécurité est en place, avec des rôles et des responsabilités bien définis.</v>
      </c>
      <c r="D63" s="202"/>
      <c r="E63" s="202"/>
      <c r="F63" s="201"/>
      <c r="G63" s="203"/>
      <c r="H63" s="199"/>
      <c r="I63" s="200"/>
    </row>
    <row r="64" spans="2:9" x14ac:dyDescent="0.35">
      <c r="B64" s="196" t="s">
        <v>80</v>
      </c>
      <c r="C64" s="190" t="str">
        <f>_xlfn.XLOOKUP(Cartographie_des_solutions_sur_site[[#This Row],[Contrôle NIST]],Method_NIST_Referential15[ID court],Method_NIST_Referential15[Exigence simplifiée])</f>
        <v>Sensibilisation des employés internes et externes à la cybersécurité par le biais de formations et de tests pour certaines populations.</v>
      </c>
      <c r="D64" s="202"/>
      <c r="E64" s="202"/>
      <c r="F64" s="201"/>
      <c r="G64" s="203"/>
      <c r="H64" s="199"/>
      <c r="I64" s="200"/>
    </row>
    <row r="65" spans="2:9" x14ac:dyDescent="0.35">
      <c r="B65" s="196" t="s">
        <v>82</v>
      </c>
      <c r="C65" s="190" t="str">
        <f>_xlfn.XLOOKUP(Cartographie_des_solutions_sur_site[[#This Row],[Contrôle NIST]],Method_NIST_Referential15[ID court],Method_NIST_Referential15[Exigence simplifiée])</f>
        <v>Un onglet de bord a été formalisé pour suivre le niveau de sécurité des SI.</v>
      </c>
      <c r="D65" s="202"/>
      <c r="E65" s="202"/>
      <c r="F65" s="201"/>
      <c r="G65" s="203"/>
      <c r="H65" s="199"/>
      <c r="I65" s="200"/>
    </row>
    <row r="66" spans="2:9" x14ac:dyDescent="0.35">
      <c r="B66" s="196" t="s">
        <v>85</v>
      </c>
      <c r="C66" s="190" t="str">
        <f>_xlfn.XLOOKUP(Cartographie_des_solutions_sur_site[[#This Row],[Contrôle NIST]],Method_NIST_Referential15[ID court],Method_NIST_Referential15[Exigence simplifiée])</f>
        <v>Un outil de gestion du cycle de vie des identités (par exemple Sailpoint, Oracle, IBM, One Identity) est utilisé pour gérer les identités des utilisateurs.</v>
      </c>
      <c r="D66" s="202"/>
      <c r="E66" s="202"/>
      <c r="F66" s="201"/>
      <c r="G66" s="203"/>
      <c r="H66" s="199"/>
      <c r="I66" s="200"/>
    </row>
    <row r="67" spans="2:9" x14ac:dyDescent="0.35">
      <c r="B67" s="196" t="s">
        <v>87</v>
      </c>
      <c r="C67" s="190" t="str">
        <f>_xlfn.XLOOKUP(Cartographie_des_solutions_sur_site[[#This Row],[Contrôle NIST]],Method_NIST_Referential15[ID court],Method_NIST_Referential15[Exigence simplifiée])</f>
        <v>Des mécanismes alternatifs sont utilisés pour authentifier les identités techniques, comme les jetons d'authentification.</v>
      </c>
      <c r="D67" s="202"/>
      <c r="E67" s="202"/>
      <c r="F67" s="201"/>
      <c r="G67" s="203"/>
      <c r="H67" s="199"/>
      <c r="I67" s="200"/>
    </row>
    <row r="68" spans="2:9" x14ac:dyDescent="0.35">
      <c r="B68" s="196" t="s">
        <v>90</v>
      </c>
      <c r="C68" s="190" t="str">
        <f>_xlfn.XLOOKUP(Cartographie_des_solutions_sur_site[[#This Row],[Contrôle NIST]],Method_NIST_Referential15[ID court],Method_NIST_Referential15[Exigence simplifiée])</f>
        <v>D'autres mécanismes sont utilisés pour authentifier les identités techniques, tels que les jetons d'authentification.</v>
      </c>
      <c r="D68" s="202"/>
      <c r="E68" s="202"/>
      <c r="F68" s="201"/>
      <c r="G68" s="203"/>
      <c r="H68" s="199"/>
      <c r="I68" s="200"/>
    </row>
    <row r="69" spans="2:9" x14ac:dyDescent="0.35">
      <c r="B69" s="196" t="s">
        <v>92</v>
      </c>
      <c r="C69" s="190" t="str">
        <f>_xlfn.XLOOKUP(Cartographie_des_solutions_sur_site[[#This Row],[Contrôle NIST]],Method_NIST_Referential15[ID court],Method_NIST_Referential15[Exigence simplifiée])</f>
        <v>Des outils sont utilisés pour les enquêtes (par exemple EnCase).</v>
      </c>
      <c r="D69" s="202"/>
      <c r="E69" s="202"/>
      <c r="F69" s="201"/>
      <c r="G69" s="203"/>
      <c r="H69" s="199"/>
      <c r="I69" s="200"/>
    </row>
    <row r="70" spans="2:9" x14ac:dyDescent="0.35">
      <c r="B70" s="196" t="s">
        <v>94</v>
      </c>
      <c r="C70" s="190" t="str">
        <f>_xlfn.XLOOKUP(Cartographie_des_solutions_sur_site[[#This Row],[Contrôle NIST]],Method_NIST_Referential15[ID court],Method_NIST_Referential15[Exigence simplifiée])</f>
        <v>Les prestataires de services d'intervention en cas d'incident sont mobilisés lors d'une crise ou d'un incident</v>
      </c>
      <c r="D70" s="202"/>
      <c r="E70" s="202"/>
      <c r="F70" s="201"/>
      <c r="G70" s="203"/>
      <c r="H70" s="199"/>
      <c r="I70" s="200"/>
    </row>
    <row r="71" spans="2:9" x14ac:dyDescent="0.35">
      <c r="B71" s="196" t="s">
        <v>97</v>
      </c>
      <c r="C71" s="190" t="str">
        <f>_xlfn.XLOOKUP(Cartographie_des_solutions_sur_site[[#This Row],[Contrôle NIST]],Method_NIST_Referential15[ID court],Method_NIST_Referential15[Exigence simplifiée])</f>
        <v>Les applications sont sécurisées à l'aide de pare-feu, de systèmes de prévention des intrusions (IPS), de proxy-inverses et de WAF.</v>
      </c>
      <c r="D71" s="202"/>
      <c r="E71" s="202"/>
      <c r="F71" s="201"/>
      <c r="G71" s="203"/>
      <c r="H71" s="199"/>
      <c r="I71" s="200"/>
    </row>
    <row r="72" spans="2:9" x14ac:dyDescent="0.35">
      <c r="B72" s="196" t="s">
        <v>99</v>
      </c>
      <c r="C72" s="190" t="str">
        <f>_xlfn.XLOOKUP(Cartographie_des_solutions_sur_site[[#This Row],[Contrôle NIST]],Method_NIST_Referential15[ID court],Method_NIST_Referential15[Exigence simplifiée])</f>
        <v>Les règles de segmentation du réseau sont en place</v>
      </c>
      <c r="D72" s="202"/>
      <c r="E72" s="202"/>
      <c r="F72" s="201"/>
      <c r="G72" s="203"/>
      <c r="H72" s="199"/>
      <c r="I72" s="200"/>
    </row>
    <row r="73" spans="2:9" x14ac:dyDescent="0.35">
      <c r="B73" s="196" t="s">
        <v>101</v>
      </c>
      <c r="C73" s="190" t="str">
        <f>_xlfn.XLOOKUP(Cartographie_des_solutions_sur_site[[#This Row],[Contrôle NIST]],Method_NIST_Referential15[ID court],Method_NIST_Referential15[Exigence simplifiée])</f>
        <v>Les flux du réseau sont protégés, par exemple par un outil de micro-segmentation automatique (par exemple Illumio).</v>
      </c>
      <c r="D73" s="202"/>
      <c r="E73" s="202"/>
      <c r="F73" s="201"/>
      <c r="G73" s="203"/>
      <c r="H73" s="199"/>
      <c r="I73" s="200"/>
    </row>
    <row r="74" spans="2:9" x14ac:dyDescent="0.35">
      <c r="B74" s="196" t="s">
        <v>103</v>
      </c>
      <c r="C74" s="190" t="str">
        <f>_xlfn.XLOOKUP(Cartographie_des_solutions_sur_site[[#This Row],[Contrôle NIST]],Method_NIST_Referential15[ID court],Method_NIST_Referential15[Exigence simplifiée])</f>
        <v>Les flux de données sont identifiés, cartographiés et centralisés dans un outil global (par exemple Tufin, AlgoSec).</v>
      </c>
      <c r="D74" s="202"/>
      <c r="E74" s="202"/>
      <c r="F74" s="201"/>
      <c r="G74" s="203"/>
      <c r="H74" s="199"/>
      <c r="I74" s="200"/>
    </row>
    <row r="75" spans="2:9" x14ac:dyDescent="0.35">
      <c r="B75" s="196" t="s">
        <v>105</v>
      </c>
      <c r="C75" s="190" t="str">
        <f>_xlfn.XLOOKUP(Cartographie_des_solutions_sur_site[[#This Row],[Contrôle NIST]],Method_NIST_Referential15[ID court],Method_NIST_Referential15[Exigence simplifiée])</f>
        <v>Des outils automatiques analysent le réseau (par exemple NetFlow, Cisco, J-Flow, Darktrace) pour détecter les flux non autorisés ou inhabituels.</v>
      </c>
      <c r="D75" s="202"/>
      <c r="E75" s="202"/>
      <c r="F75" s="201"/>
      <c r="G75" s="203"/>
      <c r="H75" s="199"/>
      <c r="I75" s="200"/>
    </row>
    <row r="76" spans="2:9" x14ac:dyDescent="0.35">
      <c r="B76" s="196" t="s">
        <v>107</v>
      </c>
      <c r="C76" s="190" t="str">
        <f>_xlfn.XLOOKUP(Cartographie_des_solutions_sur_site[[#This Row],[Contrôle NIST]],Method_NIST_Referential15[ID court],Method_NIST_Referential15[Exigence simplifiée])</f>
        <v>Le reporting automatique et la détection en temps réel de l'informatique fantôme sont opérationnels, par exemple à l'aide d'un outil de découverte des flux de données (par exemple Tufin, AlgoSec et/ou par l'intermédiaire d'un CASB).</v>
      </c>
      <c r="D76" s="202"/>
      <c r="E76" s="202"/>
      <c r="F76" s="201"/>
      <c r="G76" s="203"/>
      <c r="H76" s="199"/>
      <c r="I76" s="200"/>
    </row>
    <row r="77" spans="2:9" x14ac:dyDescent="0.35">
      <c r="B77" s="196" t="s">
        <v>109</v>
      </c>
      <c r="C77" s="190" t="str">
        <f>_xlfn.XLOOKUP(Cartographie_des_solutions_sur_site[[#This Row],[Contrôle NIST]],Method_NIST_Referential15[ID court],Method_NIST_Referential15[Exigence simplifiée])</f>
        <v>Tous les accès à Internet se font via un proxy géré par l'entreprise.</v>
      </c>
      <c r="D77" s="202"/>
      <c r="E77" s="202"/>
      <c r="F77" s="201"/>
      <c r="G77" s="203"/>
      <c r="H77" s="199"/>
      <c r="I77" s="200"/>
    </row>
    <row r="78" spans="2:9" x14ac:dyDescent="0.35">
      <c r="B78" s="196" t="s">
        <v>111</v>
      </c>
      <c r="C78" s="190" t="str">
        <f>_xlfn.XLOOKUP(Cartographie_des_solutions_sur_site[[#This Row],[Contrôle NIST]],Method_NIST_Referential15[ID court],Method_NIST_Referential15[Exigence simplifiée])</f>
        <v>Des mesures de protection sont mises en œuvre pour toutes les navigations, telles que le proxy, l'analyse des pages web, le sandboxing et le décryptage TLS.</v>
      </c>
      <c r="D78" s="202"/>
      <c r="E78" s="202"/>
      <c r="F78" s="201"/>
      <c r="G78" s="203"/>
      <c r="H78" s="199"/>
      <c r="I78" s="200"/>
    </row>
    <row r="79" spans="2:9" x14ac:dyDescent="0.35">
      <c r="B79" s="196" t="s">
        <v>113</v>
      </c>
      <c r="C79" s="190" t="str">
        <f>_xlfn.XLOOKUP(Cartographie_des_solutions_sur_site[[#This Row],[Contrôle NIST]],Method_NIST_Referential15[ID court],Method_NIST_Referential15[Exigence simplifiée])</f>
        <v>Les services orientés vers l'internet sont sécurisés à l'aide d'une solution anti-DDoS basée sur le réseau.</v>
      </c>
      <c r="D79" s="202"/>
      <c r="E79" s="202"/>
      <c r="F79" s="201"/>
      <c r="G79" s="203"/>
      <c r="H79" s="199"/>
      <c r="I79" s="200"/>
    </row>
    <row r="80" spans="2:9" x14ac:dyDescent="0.35">
      <c r="B80" s="196" t="s">
        <v>115</v>
      </c>
      <c r="C80" s="190" t="str">
        <f>_xlfn.XLOOKUP(Cartographie_des_solutions_sur_site[[#This Row],[Contrôle NIST]],Method_NIST_Referential15[ID court],Method_NIST_Referential15[Exigence simplifiée])</f>
        <v>Les services orientés vers l'internet sont sécurisés à l'aide d'une solution anti-DDoS basée sur les applications.</v>
      </c>
      <c r="D80" s="202"/>
      <c r="E80" s="202"/>
      <c r="F80" s="201"/>
      <c r="G80" s="203"/>
      <c r="H80" s="199"/>
      <c r="I80" s="200"/>
    </row>
    <row r="81" spans="2:9" x14ac:dyDescent="0.35">
      <c r="B81" s="196" t="s">
        <v>117</v>
      </c>
      <c r="C81" s="190" t="str">
        <f>_xlfn.XLOOKUP(Cartographie_des_solutions_sur_site[[#This Row],[Contrôle NIST]],Method_NIST_Referential15[ID court],Method_NIST_Referential15[Exigence simplifiée])</f>
        <v>Un SI d'administration dédié et une authentification juste à temps sont en place pour empêcher tout accès non autorisé lors de l'administration à distance.</v>
      </c>
      <c r="D81" s="202"/>
      <c r="E81" s="202"/>
      <c r="F81" s="201"/>
      <c r="G81" s="203"/>
      <c r="H81" s="199"/>
      <c r="I81" s="200"/>
    </row>
    <row r="82" spans="2:9" x14ac:dyDescent="0.35">
      <c r="B82" s="196" t="s">
        <v>119</v>
      </c>
      <c r="C82" s="190" t="str">
        <f>_xlfn.XLOOKUP(Cartographie_des_solutions_sur_site[[#This Row],[Contrôle NIST]],Method_NIST_Referential15[ID court],Method_NIST_Referential15[Exigence simplifiée])</f>
        <v>Les connexions des postes de travail externes au réseau de l'entreprise sont empêchées à l'aide de NAC (par exemple ForeScout, Palo Alto) et d'une ségrégation basée sur le type d'équipement.</v>
      </c>
      <c r="D82" s="202"/>
      <c r="E82" s="202"/>
      <c r="F82" s="201"/>
      <c r="G82" s="203"/>
      <c r="H82" s="199"/>
      <c r="I82" s="200"/>
    </row>
    <row r="83" spans="2:9" x14ac:dyDescent="0.35">
      <c r="B83" s="196" t="s">
        <v>122</v>
      </c>
      <c r="C83" s="190" t="str">
        <f>_xlfn.XLOOKUP(Cartographie_des_solutions_sur_site[[#This Row],[Contrôle NIST]],Method_NIST_Referential15[ID court],Method_NIST_Referential15[Exigence simplifiée])</f>
        <v>Des analyses de vulnérabilité (par exemple Qualys), des analyses de code (par exemple Checkmarx, Fortify, Veracode) et des tests de pénétration (par exemple Veracode) sont également effectués.</v>
      </c>
      <c r="D83" s="202"/>
      <c r="E83" s="202"/>
      <c r="F83" s="201"/>
      <c r="G83" s="203"/>
      <c r="H83" s="199"/>
      <c r="I83" s="200"/>
    </row>
    <row r="84" spans="2:9" x14ac:dyDescent="0.35">
      <c r="B84" s="196" t="s">
        <v>124</v>
      </c>
      <c r="C84" s="190" t="str">
        <f>_xlfn.XLOOKUP(Cartographie_des_solutions_sur_site[[#This Row],[Contrôle NIST]],Method_NIST_Referential15[ID court],Method_NIST_Referential15[Exigence simplifiée])</f>
        <v>Les infrastructures critiques sont renforcées.</v>
      </c>
      <c r="D84" s="202"/>
      <c r="E84" s="202"/>
      <c r="F84" s="201"/>
      <c r="G84" s="203"/>
      <c r="H84" s="199"/>
      <c r="I84" s="200"/>
    </row>
    <row r="85" spans="2:9" x14ac:dyDescent="0.35">
      <c r="B85" s="196" t="s">
        <v>126</v>
      </c>
      <c r="C85" s="190" t="str">
        <f>_xlfn.XLOOKUP(Cartographie_des_solutions_sur_site[[#This Row],[Contrôle NIST]],Method_NIST_Referential15[ID court],Method_NIST_Referential15[Exigence simplifiée])</f>
        <v>Des analyses de vulnérabilité (par exemple Qualys, Rapid7, Acunetix, Tenable, OpenVAS) sont effectuées sur les serveurs, le système d'exploitation, les logiciels intermédiaires, la base de données et l'infrastructure du réseau.</v>
      </c>
      <c r="D85" s="202"/>
      <c r="E85" s="202"/>
      <c r="F85" s="201"/>
      <c r="G85" s="203"/>
      <c r="H85" s="199"/>
      <c r="I85" s="200"/>
    </row>
    <row r="86" spans="2:9" x14ac:dyDescent="0.35">
      <c r="B86" s="196" t="s">
        <v>128</v>
      </c>
      <c r="C86" s="190" t="str">
        <f>_xlfn.XLOOKUP(Cartographie_des_solutions_sur_site[[#This Row],[Contrôle NIST]],Method_NIST_Referential15[ID court],Method_NIST_Referential15[Exigence simplifiée])</f>
        <v>Le correctif des serveurs, des logiciels intermédiaires, des bases de données et de l'infrastructure du réseau est effectué à l'aide d'outils (par exemple WSUS, SEP).</v>
      </c>
      <c r="D86" s="202"/>
      <c r="E86" s="202"/>
      <c r="F86" s="201"/>
      <c r="G86" s="203"/>
      <c r="H86" s="199"/>
      <c r="I86" s="200"/>
    </row>
    <row r="87" spans="2:9" x14ac:dyDescent="0.35">
      <c r="B87" s="196" t="s">
        <v>130</v>
      </c>
      <c r="C87" s="190" t="str">
        <f>_xlfn.XLOOKUP(Cartographie_des_solutions_sur_site[[#This Row],[Contrôle NIST]],Method_NIST_Referential15[ID court],Method_NIST_Referential15[Exigence simplifiée])</f>
        <v>Des correctifs virtuels (par exemple Trend Micro) sont appliqués.</v>
      </c>
      <c r="D87" s="202"/>
      <c r="E87" s="202"/>
      <c r="F87" s="201"/>
      <c r="G87" s="203"/>
      <c r="H87" s="199"/>
      <c r="I87" s="200"/>
    </row>
    <row r="88" spans="2:9" x14ac:dyDescent="0.35">
      <c r="B88" s="196" t="s">
        <v>132</v>
      </c>
      <c r="C88" s="190" t="str">
        <f>_xlfn.XLOOKUP(Cartographie_des_solutions_sur_site[[#This Row],[Contrôle NIST]],Method_NIST_Referential15[ID court],Method_NIST_Referential15[Exigence simplifiée])</f>
        <v>Toutes les modifications sont consolidées dans un outil ITSM unique et centralisé (par exemple Service Now).</v>
      </c>
      <c r="D88" s="202"/>
      <c r="E88" s="202"/>
      <c r="F88" s="201"/>
      <c r="G88" s="203"/>
      <c r="H88" s="199"/>
      <c r="I88" s="200"/>
    </row>
    <row r="89" spans="2:9" x14ac:dyDescent="0.35">
      <c r="B89" s="196" t="s">
        <v>134</v>
      </c>
      <c r="C89" s="190" t="str">
        <f>_xlfn.XLOOKUP(Cartographie_des_solutions_sur_site[[#This Row],[Contrôle NIST]],Method_NIST_Referential15[ID court],Method_NIST_Referential15[Exigence simplifiée])</f>
        <v>Les différences avec les bases de données de configuration sont identifiées en temps réel à l'aide d'outils (par exemple Pupet, Ansible, Qualys, BigFix).</v>
      </c>
      <c r="D89" s="202"/>
      <c r="E89" s="202"/>
      <c r="F89" s="201"/>
      <c r="G89" s="203"/>
      <c r="H89" s="199"/>
      <c r="I89" s="200"/>
    </row>
    <row r="90" spans="2:9" x14ac:dyDescent="0.35">
      <c r="B90" s="196" t="s">
        <v>136</v>
      </c>
      <c r="C90" s="190" t="str">
        <f>_xlfn.XLOOKUP(Cartographie_des_solutions_sur_site[[#This Row],[Contrôle NIST]],Method_NIST_Referential15[ID court],Method_NIST_Referential15[Exigence simplifiée])</f>
        <v>Le Tier 0 (zone sensible pour la gestion de l'AD) est séparé du reste du SI, en utilisant un poste de travail dédié pour l'administrateur du domaine et une infrastructure dédiée pour l'administration du Tier 0.</v>
      </c>
      <c r="D90" s="202"/>
      <c r="E90" s="202"/>
      <c r="F90" s="201"/>
      <c r="G90" s="203"/>
      <c r="H90" s="199"/>
      <c r="I90" s="200"/>
    </row>
    <row r="91" spans="2:9" x14ac:dyDescent="0.35">
      <c r="B91" s="196" t="s">
        <v>138</v>
      </c>
      <c r="C91" s="190" t="str">
        <f>_xlfn.XLOOKUP(Cartographie_des_solutions_sur_site[[#This Row],[Contrôle NIST]],Method_NIST_Referential15[ID court],Method_NIST_Referential15[Exigence simplifiée])</f>
        <v>Des infrastructures sont en place pour gérer le cycle de vie des certificats utilisés, telles qu'une ICP principale unique et des outils d'inventaire et d'analyse.</v>
      </c>
      <c r="D91" s="202"/>
      <c r="E91" s="202"/>
      <c r="F91" s="201"/>
      <c r="G91" s="203"/>
      <c r="H91" s="199"/>
      <c r="I91" s="200"/>
    </row>
    <row r="92" spans="2:9" x14ac:dyDescent="0.35">
      <c r="B92" s="196" t="s">
        <v>140</v>
      </c>
      <c r="C92" s="190" t="str">
        <f>_xlfn.XLOOKUP(Cartographie_des_solutions_sur_site[[#This Row],[Contrôle NIST]],Method_NIST_Referential15[ID court],Method_NIST_Referential15[Exigence simplifiée])</f>
        <v>Les clés privées des autorités de certification sont sécurisées dans des HSM ou dans un coffre-fort physique.</v>
      </c>
      <c r="D92" s="202"/>
      <c r="E92" s="202"/>
      <c r="F92" s="201"/>
      <c r="G92" s="203"/>
      <c r="H92" s="199"/>
      <c r="I92" s="200"/>
    </row>
    <row r="93" spans="2:9" x14ac:dyDescent="0.35">
      <c r="B93" s="196" t="s">
        <v>142</v>
      </c>
      <c r="C93" s="190" t="str">
        <f>_xlfn.XLOOKUP(Cartographie_des_solutions_sur_site[[#This Row],[Contrôle NIST]],Method_NIST_Referential15[ID court],Method_NIST_Referential15[Exigence simplifiée])</f>
        <v>Des moyens sécurisés sont utilisés pour déployer les mises à jour à distance (MFA, tests sur un environnement de non-production).</v>
      </c>
      <c r="D93" s="202"/>
      <c r="E93" s="202"/>
      <c r="F93" s="201"/>
      <c r="G93" s="203"/>
      <c r="H93" s="199"/>
      <c r="I93" s="200"/>
    </row>
    <row r="94" spans="2:9" x14ac:dyDescent="0.35">
      <c r="B94" s="196" t="s">
        <v>146</v>
      </c>
      <c r="C94" s="190" t="str">
        <f>_xlfn.XLOOKUP(Cartographie_des_solutions_sur_site[[#This Row],[Contrôle NIST]],Method_NIST_Referential15[ID court],Method_NIST_Referential15[Exigence simplifiée])</f>
        <v>Les données sont régulièrement sauvegardées sur les actifs de l'entreprise, y compris les équipements déconnectés, et un outil de reconstruction rapide est disponible en cas de crise.</v>
      </c>
      <c r="D94" s="202"/>
      <c r="E94" s="202"/>
      <c r="F94" s="201"/>
      <c r="G94" s="203"/>
      <c r="H94" s="199"/>
      <c r="I94" s="200"/>
    </row>
    <row r="95" spans="2:9" x14ac:dyDescent="0.35">
      <c r="B95" s="196" t="s">
        <v>149</v>
      </c>
      <c r="C95" s="190" t="str">
        <f>_xlfn.XLOOKUP(Cartographie_des_solutions_sur_site[[#This Row],[Contrôle NIST]],Method_NIST_Referential15[ID court],Method_NIST_Referential15[Exigence simplifiée])</f>
        <v>Les menaces pesant sur l'entreprise sont identifiées et consolidées.</v>
      </c>
      <c r="D95" s="202"/>
      <c r="E95" s="202"/>
      <c r="F95" s="201"/>
      <c r="G95" s="203"/>
      <c r="H95" s="199"/>
      <c r="I95" s="200"/>
    </row>
    <row r="96" spans="2:9" x14ac:dyDescent="0.35">
      <c r="B96" s="196" t="s">
        <v>151</v>
      </c>
      <c r="C96" s="190" t="str">
        <f>_xlfn.XLOOKUP(Cartographie_des_solutions_sur_site[[#This Row],[Contrôle NIST]],Method_NIST_Referential15[ID court],Method_NIST_Referential15[Exigence simplifiée])</f>
        <v>Les risques sont déterminés au niveau du projet/produit (boîte à outils formalisée, adaptée aux projets agiles, révisions périodiques).</v>
      </c>
      <c r="D96" s="202"/>
      <c r="E96" s="202"/>
      <c r="F96" s="201"/>
      <c r="G96" s="203"/>
      <c r="H96" s="199"/>
      <c r="I96" s="200"/>
    </row>
    <row r="97" spans="1:9" x14ac:dyDescent="0.35">
      <c r="B97" s="196" t="s">
        <v>153</v>
      </c>
      <c r="C97" s="190" t="str">
        <f>_xlfn.XLOOKUP(Cartographie_des_solutions_sur_site[[#This Row],[Contrôle NIST]],Method_NIST_Referential15[ID court],Method_NIST_Referential15[Exigence simplifiée])</f>
        <v>Après une acquisition et avant toute nouvelle connexion, la mise en œuvre des mesures de sécurité est vérifiée.</v>
      </c>
      <c r="D97" s="202"/>
      <c r="E97" s="202"/>
      <c r="F97" s="201"/>
      <c r="G97" s="203"/>
      <c r="H97" s="199"/>
      <c r="I97" s="200"/>
    </row>
    <row r="98" spans="1:9" x14ac:dyDescent="0.35">
      <c r="B98" s="196" t="s">
        <v>155</v>
      </c>
      <c r="C98" s="190" t="str">
        <f>_xlfn.XLOOKUP(Cartographie_des_solutions_sur_site[[#This Row],[Contrôle NIST]],Method_NIST_Referential15[ID court],Method_NIST_Referential15[Exigence simplifiée])</f>
        <v>Des audits de sécurité techniques et organisationnels sont effectués sur le système d'information.</v>
      </c>
      <c r="D98" s="202"/>
      <c r="E98" s="202"/>
      <c r="F98" s="201"/>
      <c r="G98" s="203"/>
      <c r="H98" s="199"/>
      <c r="I98" s="200"/>
    </row>
    <row r="99" spans="1:9" x14ac:dyDescent="0.35">
      <c r="B99" s="196" t="s">
        <v>158</v>
      </c>
      <c r="C99" s="190" t="str">
        <f>_xlfn.XLOOKUP(Cartographie_des_solutions_sur_site[[#This Row],[Contrôle NIST]],Method_NIST_Referential15[ID court],Method_NIST_Referential15[Exigence simplifiée])</f>
        <v>Un processus est en place pour évaluer le respect des obligations contractuelles des tiers.</v>
      </c>
      <c r="D99" s="202"/>
      <c r="E99" s="202"/>
      <c r="F99" s="201"/>
      <c r="G99" s="203"/>
      <c r="H99" s="199"/>
      <c r="I99" s="200"/>
    </row>
    <row r="103" spans="1:9" ht="51" customHeight="1" x14ac:dyDescent="0.35">
      <c r="A103" s="188" t="s">
        <v>881</v>
      </c>
    </row>
    <row r="104" spans="1:9" ht="21.5" customHeight="1" x14ac:dyDescent="0.35">
      <c r="B104" s="189" t="s">
        <v>375</v>
      </c>
      <c r="C104" s="189" t="s">
        <v>403</v>
      </c>
      <c r="D104" s="189" t="s">
        <v>404</v>
      </c>
      <c r="E104" s="189" t="s">
        <v>405</v>
      </c>
      <c r="F104" s="189" t="s">
        <v>406</v>
      </c>
      <c r="G104" s="189" t="s">
        <v>407</v>
      </c>
      <c r="H104" s="189" t="s">
        <v>374</v>
      </c>
      <c r="I104" s="189" t="s">
        <v>408</v>
      </c>
    </row>
    <row r="105" spans="1:9" x14ac:dyDescent="0.3">
      <c r="B105" s="190" t="s">
        <v>5</v>
      </c>
      <c r="C105" s="190" t="str">
        <f>_xlfn.XLOOKUP(Cartographie_des_solutions_sur_le_cloud[[#This Row],[Contrôle NIST]],Method_NIST_Referential15[ID court],Method_NIST_Referential15[Exigence simplifiée])</f>
        <v>Les outils sont utilisés par les experts en applications pour le cycle de développement des logiciels (SDLC).</v>
      </c>
      <c r="D105" s="191" t="s">
        <v>174</v>
      </c>
      <c r="E105" s="191"/>
      <c r="F105" s="201"/>
      <c r="G105" s="193">
        <v>0.5</v>
      </c>
      <c r="H105" s="194"/>
      <c r="I105" s="195"/>
    </row>
    <row r="106" spans="1:9" x14ac:dyDescent="0.3">
      <c r="B106" s="196" t="s">
        <v>8</v>
      </c>
      <c r="C106" s="190" t="str">
        <f>_xlfn.XLOOKUP(Cartographie_des_solutions_sur_le_cloud[[#This Row],[Contrôle NIST]],Method_NIST_Referential15[ID court],Method_NIST_Referential15[Exigence simplifiée])</f>
        <v>Des outils de surveillance (par exemple Centreon) sont utilisés au niveau de l'application.</v>
      </c>
      <c r="D106" s="191" t="s">
        <v>176</v>
      </c>
      <c r="E106" s="191"/>
      <c r="F106" s="201"/>
      <c r="G106" s="197">
        <v>0.5</v>
      </c>
      <c r="H106" s="194"/>
      <c r="I106" s="195"/>
    </row>
    <row r="107" spans="1:9" x14ac:dyDescent="0.3">
      <c r="B107" s="196" t="s">
        <v>10</v>
      </c>
      <c r="C107" s="190" t="str">
        <f>_xlfn.XLOOKUP(Cartographie_des_solutions_sur_le_cloud[[#This Row],[Contrôle NIST]],Method_NIST_Referential15[ID court],Method_NIST_Referential15[Exigence simplifiée])</f>
        <v>Les actifs obsolètes sont bloqués, remplacés ou protégés.</v>
      </c>
      <c r="D107" s="191" t="s">
        <v>193</v>
      </c>
      <c r="E107" s="191"/>
      <c r="F107" s="201"/>
      <c r="G107" s="197">
        <v>0.3</v>
      </c>
      <c r="H107" s="194"/>
      <c r="I107" s="195"/>
    </row>
    <row r="108" spans="1:9" x14ac:dyDescent="0.3">
      <c r="B108" s="196" t="s">
        <v>13</v>
      </c>
      <c r="C108" s="190" t="str">
        <f>_xlfn.XLOOKUP(Cartographie_des_solutions_sur_le_cloud[[#This Row],[Contrôle NIST]],Method_NIST_Referential15[ID court],Method_NIST_Referential15[Exigence simplifiée])</f>
        <v>Les biens ou les disques durs peuvent être détruits pour des raisons de sécurité lorsqu'ils sont retirés de l'environnement de production.</v>
      </c>
      <c r="D108" s="191" t="s">
        <v>194</v>
      </c>
      <c r="E108" s="191"/>
      <c r="F108" s="201"/>
      <c r="G108" s="197">
        <v>0.2</v>
      </c>
      <c r="H108" s="194"/>
      <c r="I108" s="195"/>
    </row>
    <row r="109" spans="1:9" x14ac:dyDescent="0.3">
      <c r="B109" s="198" t="s">
        <v>16</v>
      </c>
      <c r="C109" s="190" t="str">
        <f>_xlfn.XLOOKUP(Cartographie_des_solutions_sur_le_cloud[[#This Row],[Contrôle NIST]],Method_NIST_Referential15[ID court],Method_NIST_Referential15[Exigence simplifiée])</f>
        <v>Des options de redondance dans les centres de données situés dans différentes régions sont mises en place.</v>
      </c>
      <c r="D109" s="191" t="s">
        <v>196</v>
      </c>
      <c r="E109" s="191"/>
      <c r="F109" s="201"/>
      <c r="G109" s="204">
        <v>1</v>
      </c>
      <c r="H109" s="194"/>
      <c r="I109" s="195"/>
    </row>
    <row r="110" spans="1:9" x14ac:dyDescent="0.35">
      <c r="B110" s="196" t="s">
        <v>18</v>
      </c>
      <c r="C110" s="190" t="str">
        <f>_xlfn.XLOOKUP(Cartographie_des_solutions_sur_le_cloud[[#This Row],[Contrôle NIST]],Method_NIST_Referential15[ID court],Method_NIST_Referential15[Exigence simplifiée])</f>
        <v>Des options de sauvegarde sont mises en place</v>
      </c>
      <c r="D110" s="202" t="s">
        <v>197</v>
      </c>
      <c r="E110" s="202" t="s">
        <v>252</v>
      </c>
      <c r="F110" s="201"/>
      <c r="G110" s="203">
        <v>0.5</v>
      </c>
      <c r="H110" s="199"/>
      <c r="I110" s="200"/>
    </row>
    <row r="111" spans="1:9" x14ac:dyDescent="0.35">
      <c r="B111" s="196" t="s">
        <v>20</v>
      </c>
      <c r="C111" s="190" t="str">
        <f>_xlfn.XLOOKUP(Cartographie_des_solutions_sur_le_cloud[[#This Row],[Contrôle NIST]],Method_NIST_Referential15[ID court],Method_NIST_Referential15[Exigence simplifiée])</f>
        <v>Les bastions sont utilisés pour accéder aux consoles en Cloud</v>
      </c>
      <c r="D111" s="202" t="s">
        <v>197</v>
      </c>
      <c r="E111" s="202" t="s">
        <v>252</v>
      </c>
      <c r="F111" s="201"/>
      <c r="G111" s="203">
        <v>0.5</v>
      </c>
      <c r="H111" s="199"/>
      <c r="I111" s="200"/>
    </row>
    <row r="112" spans="1:9" x14ac:dyDescent="0.35">
      <c r="B112" s="196" t="s">
        <v>22</v>
      </c>
      <c r="C112" s="190" t="str">
        <f>_xlfn.XLOOKUP(Cartographie_des_solutions_sur_le_cloud[[#This Row],[Contrôle NIST]],Method_NIST_Referential15[ID court],Method_NIST_Referential15[Exigence simplifiée])</f>
        <v>Un modèle de sécurité basé sur la confiance zéro est utilisé.</v>
      </c>
      <c r="D112" s="202"/>
      <c r="E112" s="202"/>
      <c r="F112" s="201"/>
      <c r="G112" s="203"/>
      <c r="H112" s="199"/>
      <c r="I112" s="200"/>
    </row>
    <row r="113" spans="2:9" x14ac:dyDescent="0.35">
      <c r="B113" s="196" t="s">
        <v>25</v>
      </c>
      <c r="C113" s="190" t="str">
        <f>_xlfn.XLOOKUP(Cartographie_des_solutions_sur_le_cloud[[#This Row],[Contrôle NIST]],Method_NIST_Referential15[ID court],Method_NIST_Referential15[Exigence simplifiée])</f>
        <v>Utilisation d'outils de classification et de cartographie des données</v>
      </c>
      <c r="D113" s="202"/>
      <c r="E113" s="202"/>
      <c r="F113" s="201"/>
      <c r="G113" s="203"/>
      <c r="H113" s="199"/>
      <c r="I113" s="200"/>
    </row>
    <row r="114" spans="2:9" x14ac:dyDescent="0.35">
      <c r="B114" s="196" t="s">
        <v>27</v>
      </c>
      <c r="C114" s="190" t="str">
        <f>_xlfn.XLOOKUP(Cartographie_des_solutions_sur_le_cloud[[#This Row],[Contrôle NIST]],Method_NIST_Referential15[ID court],Method_NIST_Referential15[Exigence simplifiée])</f>
        <v>Un registre des données personnelles est tenu et contrôlé</v>
      </c>
      <c r="D114" s="202"/>
      <c r="E114" s="202"/>
      <c r="F114" s="201"/>
      <c r="G114" s="203"/>
      <c r="H114" s="199"/>
      <c r="I114" s="200"/>
    </row>
    <row r="115" spans="2:9" x14ac:dyDescent="0.35">
      <c r="B115" s="196" t="s">
        <v>29</v>
      </c>
      <c r="C115" s="190" t="str">
        <f>_xlfn.XLOOKUP(Cartographie_des_solutions_sur_le_cloud[[#This Row],[Contrôle NIST]],Method_NIST_Referential15[ID court],Method_NIST_Referential15[Exigence simplifiée])</f>
        <v>Une solution de gestion des risques numériques (solution DRM : Varonis, AIP) est utilisée pour détecter les fuites de données sur Internet.</v>
      </c>
      <c r="D115" s="202"/>
      <c r="E115" s="202"/>
      <c r="F115" s="201"/>
      <c r="G115" s="203"/>
      <c r="H115" s="199"/>
      <c r="I115" s="200"/>
    </row>
    <row r="116" spans="2:9" x14ac:dyDescent="0.35">
      <c r="B116" s="196" t="s">
        <v>31</v>
      </c>
      <c r="C116" s="190" t="str">
        <f>_xlfn.XLOOKUP(Cartographie_des_solutions_sur_le_cloud[[#This Row],[Contrôle NIST]],Method_NIST_Referential15[ID court],Method_NIST_Referential15[Exigence simplifiée])</f>
        <v>Les données sensibles en transit sont sécurisées (via une solution DLP, des règles SIEM, une solution d'échange sécurisée).</v>
      </c>
      <c r="D116" s="202"/>
      <c r="E116" s="202"/>
      <c r="F116" s="201"/>
      <c r="G116" s="203"/>
      <c r="H116" s="199"/>
      <c r="I116" s="200"/>
    </row>
    <row r="117" spans="2:9" x14ac:dyDescent="0.35">
      <c r="B117" s="196" t="s">
        <v>33</v>
      </c>
      <c r="C117" s="190" t="str">
        <f>_xlfn.XLOOKUP(Cartographie_des_solutions_sur_le_cloud[[#This Row],[Contrôle NIST]],Method_NIST_Referential15[ID court],Method_NIST_Referential15[Exigence simplifiée])</f>
        <v>Les fuites de données non structurées sont évitées à l'aide de solutions DLP sur les postes de travail (par exemple Varonis, Symantec).</v>
      </c>
      <c r="D117" s="202"/>
      <c r="E117" s="202"/>
      <c r="F117" s="201"/>
      <c r="G117" s="203"/>
      <c r="H117" s="199"/>
      <c r="I117" s="200"/>
    </row>
    <row r="118" spans="2:9" x14ac:dyDescent="0.35">
      <c r="B118" s="196" t="s">
        <v>35</v>
      </c>
      <c r="C118" s="190" t="str">
        <f>_xlfn.XLOOKUP(Cartographie_des_solutions_sur_le_cloud[[#This Row],[Contrôle NIST]],Method_NIST_Referential15[ID court],Method_NIST_Referential15[Exigence simplifiée])</f>
        <v xml:space="preserve">Des solutions DLP sont déployées sur les points du réseau pour prévenir les fuites de données. </v>
      </c>
      <c r="D118" s="202"/>
      <c r="E118" s="202"/>
      <c r="F118" s="201"/>
      <c r="G118" s="203"/>
      <c r="H118" s="199"/>
      <c r="I118" s="200"/>
    </row>
    <row r="119" spans="2:9" x14ac:dyDescent="0.35">
      <c r="B119" s="196" t="s">
        <v>37</v>
      </c>
      <c r="C119" s="190" t="str">
        <f>_xlfn.XLOOKUP(Cartographie_des_solutions_sur_le_cloud[[#This Row],[Contrôle NIST]],Method_NIST_Referential15[ID court],Method_NIST_Referential15[Exigence simplifiée])</f>
        <v>Des outils sont utilisés pour désensibiliser les données</v>
      </c>
      <c r="D119" s="202"/>
      <c r="E119" s="202"/>
      <c r="F119" s="201"/>
      <c r="G119" s="203"/>
      <c r="H119" s="199"/>
      <c r="I119" s="200"/>
    </row>
    <row r="120" spans="2:9" x14ac:dyDescent="0.35">
      <c r="B120" s="196" t="s">
        <v>40</v>
      </c>
      <c r="C120" s="190" t="str">
        <f>_xlfn.XLOOKUP(Cartographie_des_solutions_sur_le_cloud[[#This Row],[Contrôle NIST]],Method_NIST_Referential15[ID court],Method_NIST_Referential15[Exigence simplifiée])</f>
        <v>Surveillance automatique de l'internet pour détecter les fuites de données (par exemple, CyberAngel)</v>
      </c>
      <c r="D120" s="202"/>
      <c r="E120" s="202"/>
      <c r="F120" s="201"/>
      <c r="G120" s="203"/>
      <c r="H120" s="199"/>
      <c r="I120" s="200"/>
    </row>
    <row r="121" spans="2:9" x14ac:dyDescent="0.35">
      <c r="B121" s="196" t="s">
        <v>41</v>
      </c>
      <c r="C121" s="190" t="str">
        <f>_xlfn.XLOOKUP(Cartographie_des_solutions_sur_le_cloud[[#This Row],[Contrôle NIST]],Method_NIST_Referential15[ID court],Method_NIST_Referential15[Exigence simplifiée])</f>
        <v>Les données sont cryptées</v>
      </c>
      <c r="D121" s="202"/>
      <c r="E121" s="202"/>
      <c r="F121" s="201"/>
      <c r="G121" s="203"/>
      <c r="H121" s="199"/>
      <c r="I121" s="200"/>
    </row>
    <row r="122" spans="2:9" x14ac:dyDescent="0.35">
      <c r="B122" s="196" t="s">
        <v>44</v>
      </c>
      <c r="C122" s="190" t="str">
        <f>_xlfn.XLOOKUP(Cartographie_des_solutions_sur_le_cloud[[#This Row],[Contrôle NIST]],Method_NIST_Referential15[ID court],Method_NIST_Referential15[Exigence simplifiée])</f>
        <v>Des registres des systèmes de sécurité sont conservés.</v>
      </c>
      <c r="D122" s="202"/>
      <c r="E122" s="202"/>
      <c r="F122" s="201"/>
      <c r="G122" s="203"/>
      <c r="H122" s="199"/>
      <c r="I122" s="200"/>
    </row>
    <row r="123" spans="2:9" x14ac:dyDescent="0.35">
      <c r="B123" s="196" t="s">
        <v>46</v>
      </c>
      <c r="C123" s="190" t="str">
        <f>_xlfn.XLOOKUP(Cartographie_des_solutions_sur_le_cloud[[#This Row],[Contrôle NIST]],Method_NIST_Referential15[ID court],Method_NIST_Referential15[Exigence simplifiée])</f>
        <v>Les Logs des systèmes de sécurité des réseaux, des solutions de sécurité, des infrastructures et des applications commerciales sont analysés.</v>
      </c>
      <c r="D123" s="202"/>
      <c r="E123" s="202"/>
      <c r="F123" s="201"/>
      <c r="G123" s="203"/>
      <c r="H123" s="199"/>
      <c r="I123" s="200"/>
    </row>
    <row r="124" spans="2:9" x14ac:dyDescent="0.35">
      <c r="B124" s="196" t="s">
        <v>48</v>
      </c>
      <c r="C124" s="190" t="str">
        <f>_xlfn.XLOOKUP(Cartographie_des_solutions_sur_le_cloud[[#This Row],[Contrôle NIST]],Method_NIST_Referential15[ID court],Method_NIST_Referential15[Exigence simplifiée])</f>
        <v>Les Logs sont centralisés dans un SIEM (par exemple Splunk, Logpoint) et les événements anormaux sont détectés à l'aide de scénarios de détection. Des mesures correctives sont alors prises.</v>
      </c>
      <c r="D124" s="202"/>
      <c r="E124" s="202"/>
      <c r="F124" s="201"/>
      <c r="G124" s="203"/>
      <c r="H124" s="199"/>
      <c r="I124" s="200"/>
    </row>
    <row r="125" spans="2:9" x14ac:dyDescent="0.35">
      <c r="B125" s="196" t="s">
        <v>50</v>
      </c>
      <c r="C125" s="190" t="str">
        <f>_xlfn.XLOOKUP(Cartographie_des_solutions_sur_le_cloud[[#This Row],[Contrôle NIST]],Method_NIST_Referential15[ID court],Method_NIST_Referential15[Exigence simplifiée])</f>
        <v>Les sources CTI sont utilisées pour couvrir l'ensemble du périmètre de l'entreprise</v>
      </c>
      <c r="D125" s="202"/>
      <c r="E125" s="202"/>
      <c r="F125" s="201"/>
      <c r="G125" s="203"/>
      <c r="H125" s="199"/>
      <c r="I125" s="200"/>
    </row>
    <row r="126" spans="2:9" x14ac:dyDescent="0.35">
      <c r="B126" s="196" t="s">
        <v>52</v>
      </c>
      <c r="C126" s="190" t="str">
        <f>_xlfn.XLOOKUP(Cartographie_des_solutions_sur_le_cloud[[#This Row],[Contrôle NIST]],Method_NIST_Referential15[ID court],Method_NIST_Referential15[Exigence simplifiée])</f>
        <v>Les indicateurs de compromission sont qualifiés et corrélés</v>
      </c>
      <c r="D126" s="202"/>
      <c r="E126" s="202"/>
      <c r="F126" s="201"/>
      <c r="G126" s="203"/>
      <c r="H126" s="199"/>
      <c r="I126" s="200"/>
    </row>
    <row r="127" spans="2:9" x14ac:dyDescent="0.35">
      <c r="B127" s="196" t="s">
        <v>54</v>
      </c>
      <c r="C127" s="190" t="str">
        <f>_xlfn.XLOOKUP(Cartographie_des_solutions_sur_le_cloud[[#This Row],[Contrôle NIST]],Method_NIST_Referential15[ID court],Method_NIST_Referential15[Exigence simplifiée])</f>
        <v>Les systèmes de détection et de prévention des intrusions sont activés et connectés au SIEM.</v>
      </c>
      <c r="D127" s="202"/>
      <c r="E127" s="202"/>
      <c r="F127" s="201"/>
      <c r="G127" s="203"/>
      <c r="H127" s="199"/>
      <c r="I127" s="200"/>
    </row>
    <row r="128" spans="2:9" x14ac:dyDescent="0.35">
      <c r="B128" s="196" t="s">
        <v>56</v>
      </c>
      <c r="C128" s="190" t="str">
        <f>_xlfn.XLOOKUP(Cartographie_des_solutions_sur_le_cloud[[#This Row],[Contrôle NIST]],Method_NIST_Referential15[ID court],Method_NIST_Referential15[Exigence simplifiée])</f>
        <v>Des sondes de détection (ex : Darktrace, Vectra) sont déployées sur le système d'information.</v>
      </c>
      <c r="D128" s="202"/>
      <c r="E128" s="202"/>
      <c r="F128" s="201"/>
      <c r="G128" s="203"/>
      <c r="H128" s="199"/>
      <c r="I128" s="200"/>
    </row>
    <row r="129" spans="2:9" x14ac:dyDescent="0.35">
      <c r="B129" s="196" t="s">
        <v>58</v>
      </c>
      <c r="C129" s="190" t="str">
        <f>_xlfn.XLOOKUP(Cartographie_des_solutions_sur_le_cloud[[#This Row],[Contrôle NIST]],Method_NIST_Referential15[ID court],Method_NIST_Referential15[Exigence simplifiée])</f>
        <v>Un EDR (outil de détection et de réponse pour les points finaux, par exemple Symantec, SentinelOne, Fireeye) et un bac à sable sont utilisés pour détecter les logiciels malveillants.</v>
      </c>
      <c r="D129" s="202"/>
      <c r="E129" s="202"/>
      <c r="F129" s="201"/>
      <c r="G129" s="203"/>
      <c r="H129" s="199"/>
      <c r="I129" s="200"/>
    </row>
    <row r="130" spans="2:9" x14ac:dyDescent="0.35">
      <c r="B130" s="196" t="s">
        <v>61</v>
      </c>
      <c r="C130" s="190" t="str">
        <f>_xlfn.XLOOKUP(Cartographie_des_solutions_sur_le_cloud[[#This Row],[Contrôle NIST]],Method_NIST_Referential15[ID court],Method_NIST_Referential15[Exigence simplifiée])</f>
        <v>Des solutions anti-malware ou de prévention des intrusions (host IPS) sont déployées sur les postes de travail.</v>
      </c>
      <c r="D130" s="202"/>
      <c r="E130" s="202"/>
      <c r="F130" s="201"/>
      <c r="G130" s="203"/>
      <c r="H130" s="199"/>
      <c r="I130" s="200"/>
    </row>
    <row r="131" spans="2:9" x14ac:dyDescent="0.35">
      <c r="B131" s="196" t="s">
        <v>63</v>
      </c>
      <c r="C131" s="190" t="str">
        <f>_xlfn.XLOOKUP(Cartographie_des_solutions_sur_le_cloud[[#This Row],[Contrôle NIST]],Method_NIST_Referential15[ID court],Method_NIST_Referential15[Exigence simplifiée])</f>
        <v>Un EDR (outil de détection et de réponse des points finaux, par exemple SentinelOne, Symantec, FireEye) est déployé sur tous les postes de travail.</v>
      </c>
      <c r="D131" s="202"/>
      <c r="E131" s="202"/>
      <c r="F131" s="201"/>
      <c r="G131" s="203"/>
      <c r="H131" s="199"/>
      <c r="I131" s="200"/>
    </row>
    <row r="132" spans="2:9" x14ac:dyDescent="0.35">
      <c r="B132" s="196" t="s">
        <v>65</v>
      </c>
      <c r="C132" s="190" t="str">
        <f>_xlfn.XLOOKUP(Cartographie_des_solutions_sur_le_cloud[[#This Row],[Contrôle NIST]],Method_NIST_Referential15[ID court],Method_NIST_Referential15[Exigence simplifiée])</f>
        <v>Un outil de gestion des appareils (par exemple SCCM, Intune, Tanium, Jamf) est déployé sur les postes de travail.</v>
      </c>
      <c r="D132" s="202"/>
      <c r="E132" s="202"/>
      <c r="F132" s="201"/>
      <c r="G132" s="203"/>
      <c r="H132" s="199"/>
      <c r="I132" s="200"/>
    </row>
    <row r="133" spans="2:9" x14ac:dyDescent="0.35">
      <c r="B133" s="196" t="s">
        <v>67</v>
      </c>
      <c r="C133" s="190" t="str">
        <f>_xlfn.XLOOKUP(Cartographie_des_solutions_sur_le_cloud[[#This Row],[Contrôle NIST]],Method_NIST_Referential15[ID court],Method_NIST_Referential15[Exigence simplifiée])</f>
        <v>L'accès à distance est sécurisé par un VPN crypté (Netscale, Pulse, Cisco), une vérification de l'hôte ou une authentification multifactorielle (MFA).</v>
      </c>
      <c r="D133" s="202"/>
      <c r="E133" s="202"/>
      <c r="F133" s="201"/>
      <c r="G133" s="203"/>
      <c r="H133" s="199"/>
      <c r="I133" s="200"/>
    </row>
    <row r="134" spans="2:9" x14ac:dyDescent="0.35">
      <c r="B134" s="196" t="s">
        <v>69</v>
      </c>
      <c r="C134" s="190" t="str">
        <f>_xlfn.XLOOKUP(Cartographie_des_solutions_sur_le_cloud[[#This Row],[Contrôle NIST]],Method_NIST_Referential15[ID court],Method_NIST_Referential15[Exigence simplifiée])</f>
        <v>Les clés USB sont protégées à l'intérieur et à l'extérieur des locaux de l'entreprise (logiciel d'analyse antivirus, bac à sable, clé USB cryptée).</v>
      </c>
      <c r="D134" s="202"/>
      <c r="E134" s="202"/>
      <c r="F134" s="201"/>
      <c r="G134" s="203"/>
      <c r="H134" s="199"/>
      <c r="I134" s="200"/>
    </row>
    <row r="135" spans="2:9" x14ac:dyDescent="0.35">
      <c r="B135" s="196" t="s">
        <v>71</v>
      </c>
      <c r="C135" s="190" t="str">
        <f>_xlfn.XLOOKUP(Cartographie_des_solutions_sur_le_cloud[[#This Row],[Contrôle NIST]],Method_NIST_Referential15[ID court],Method_NIST_Referential15[Exigence simplifiée])</f>
        <v>Un outil de gestion (par exemple MDM, Microsoft Intune, Mobile Iron, AirWatch) est installé sur les téléphones mobiles.</v>
      </c>
      <c r="D135" s="202"/>
      <c r="E135" s="202"/>
      <c r="F135" s="201"/>
      <c r="G135" s="203"/>
      <c r="H135" s="199"/>
      <c r="I135" s="200"/>
    </row>
    <row r="136" spans="2:9" x14ac:dyDescent="0.35">
      <c r="B136" s="196" t="s">
        <v>73</v>
      </c>
      <c r="C136" s="190" t="str">
        <f>_xlfn.XLOOKUP(Cartographie_des_solutions_sur_le_cloud[[#This Row],[Contrôle NIST]],Method_NIST_Referential15[ID court],Method_NIST_Referential15[Exigence simplifiée])</f>
        <v>La plate-forme de courrier électronique est sécurisée par des analyses antivirus, le cryptage de la couche de transport (TLS), le relais de serveur, des logiciels anti-spam et anti-phishing, des logiciels de protection contre les menaces avancées (par exemple Windows ATP, Proofpoint).</v>
      </c>
      <c r="D136" s="202"/>
      <c r="E136" s="202"/>
      <c r="F136" s="201"/>
      <c r="G136" s="203"/>
      <c r="H136" s="199"/>
      <c r="I136" s="200"/>
    </row>
    <row r="137" spans="2:9" x14ac:dyDescent="0.35">
      <c r="B137" s="196" t="s">
        <v>75</v>
      </c>
      <c r="C137" s="190" t="str">
        <f>_xlfn.XLOOKUP(Cartographie_des_solutions_sur_le_cloud[[#This Row],[Contrôle NIST]],Method_NIST_Referential15[ID court],Method_NIST_Referential15[Exigence simplifiée])</f>
        <v>Postes de travail dédiés pour les administrateurs</v>
      </c>
      <c r="D137" s="202"/>
      <c r="E137" s="202"/>
      <c r="F137" s="201"/>
      <c r="G137" s="203"/>
      <c r="H137" s="199"/>
      <c r="I137" s="200"/>
    </row>
    <row r="138" spans="2:9" x14ac:dyDescent="0.35">
      <c r="B138" s="196" t="s">
        <v>78</v>
      </c>
      <c r="C138" s="190" t="str">
        <f>_xlfn.XLOOKUP(Cartographie_des_solutions_sur_le_cloud[[#This Row],[Contrôle NIST]],Method_NIST_Referential15[ID court],Method_NIST_Referential15[Exigence simplifiée])</f>
        <v>Une organisation dédiée à la cybersécurité est en place, avec des rôles et des responsabilités bien définis.</v>
      </c>
      <c r="D138" s="202"/>
      <c r="E138" s="202"/>
      <c r="F138" s="201"/>
      <c r="G138" s="203"/>
      <c r="H138" s="199"/>
      <c r="I138" s="200"/>
    </row>
    <row r="139" spans="2:9" x14ac:dyDescent="0.35">
      <c r="B139" s="196" t="s">
        <v>80</v>
      </c>
      <c r="C139" s="190" t="str">
        <f>_xlfn.XLOOKUP(Cartographie_des_solutions_sur_le_cloud[[#This Row],[Contrôle NIST]],Method_NIST_Referential15[ID court],Method_NIST_Referential15[Exigence simplifiée])</f>
        <v>Sensibilisation des employés internes et externes à la cybersécurité par le biais de formations et de tests pour certaines populations.</v>
      </c>
      <c r="D139" s="202"/>
      <c r="E139" s="202"/>
      <c r="F139" s="201"/>
      <c r="G139" s="203"/>
      <c r="H139" s="199"/>
      <c r="I139" s="200"/>
    </row>
    <row r="140" spans="2:9" x14ac:dyDescent="0.35">
      <c r="B140" s="196" t="s">
        <v>82</v>
      </c>
      <c r="C140" s="190" t="str">
        <f>_xlfn.XLOOKUP(Cartographie_des_solutions_sur_le_cloud[[#This Row],[Contrôle NIST]],Method_NIST_Referential15[ID court],Method_NIST_Referential15[Exigence simplifiée])</f>
        <v>Un onglet de bord a été formalisé pour suivre le niveau de sécurité des SI.</v>
      </c>
      <c r="D140" s="202"/>
      <c r="E140" s="202"/>
      <c r="F140" s="201"/>
      <c r="G140" s="203"/>
      <c r="H140" s="199"/>
      <c r="I140" s="200"/>
    </row>
    <row r="141" spans="2:9" x14ac:dyDescent="0.35">
      <c r="B141" s="196" t="s">
        <v>85</v>
      </c>
      <c r="C141" s="190" t="str">
        <f>_xlfn.XLOOKUP(Cartographie_des_solutions_sur_le_cloud[[#This Row],[Contrôle NIST]],Method_NIST_Referential15[ID court],Method_NIST_Referential15[Exigence simplifiée])</f>
        <v>Un outil de gestion du cycle de vie des identités (par exemple Sailpoint, Oracle, IBM, One Identity) est utilisé pour gérer les identités des utilisateurs.</v>
      </c>
      <c r="D141" s="202"/>
      <c r="E141" s="202"/>
      <c r="F141" s="201"/>
      <c r="G141" s="203"/>
      <c r="H141" s="199"/>
      <c r="I141" s="200"/>
    </row>
    <row r="142" spans="2:9" x14ac:dyDescent="0.35">
      <c r="B142" s="196" t="s">
        <v>87</v>
      </c>
      <c r="C142" s="190" t="str">
        <f>_xlfn.XLOOKUP(Cartographie_des_solutions_sur_le_cloud[[#This Row],[Contrôle NIST]],Method_NIST_Referential15[ID court],Method_NIST_Referential15[Exigence simplifiée])</f>
        <v>Des mécanismes alternatifs sont utilisés pour authentifier les identités techniques, comme les jetons d'authentification.</v>
      </c>
      <c r="D142" s="202"/>
      <c r="E142" s="202"/>
      <c r="F142" s="201"/>
      <c r="G142" s="203"/>
      <c r="H142" s="199"/>
      <c r="I142" s="200"/>
    </row>
    <row r="143" spans="2:9" x14ac:dyDescent="0.35">
      <c r="B143" s="196" t="s">
        <v>90</v>
      </c>
      <c r="C143" s="190" t="str">
        <f>_xlfn.XLOOKUP(Cartographie_des_solutions_sur_le_cloud[[#This Row],[Contrôle NIST]],Method_NIST_Referential15[ID court],Method_NIST_Referential15[Exigence simplifiée])</f>
        <v>D'autres mécanismes sont utilisés pour authentifier les identités techniques, tels que les jetons d'authentification.</v>
      </c>
      <c r="D143" s="202"/>
      <c r="E143" s="202"/>
      <c r="F143" s="201"/>
      <c r="G143" s="203"/>
      <c r="H143" s="199"/>
      <c r="I143" s="200"/>
    </row>
    <row r="144" spans="2:9" x14ac:dyDescent="0.35">
      <c r="B144" s="196" t="s">
        <v>92</v>
      </c>
      <c r="C144" s="190" t="str">
        <f>_xlfn.XLOOKUP(Cartographie_des_solutions_sur_le_cloud[[#This Row],[Contrôle NIST]],Method_NIST_Referential15[ID court],Method_NIST_Referential15[Exigence simplifiée])</f>
        <v>Des outils sont utilisés pour les enquêtes (par exemple EnCase).</v>
      </c>
      <c r="D144" s="202"/>
      <c r="E144" s="202"/>
      <c r="F144" s="201"/>
      <c r="G144" s="203"/>
      <c r="H144" s="199"/>
      <c r="I144" s="200"/>
    </row>
    <row r="145" spans="2:9" x14ac:dyDescent="0.35">
      <c r="B145" s="196" t="s">
        <v>94</v>
      </c>
      <c r="C145" s="190" t="str">
        <f>_xlfn.XLOOKUP(Cartographie_des_solutions_sur_le_cloud[[#This Row],[Contrôle NIST]],Method_NIST_Referential15[ID court],Method_NIST_Referential15[Exigence simplifiée])</f>
        <v>Les prestataires de services d'intervention en cas d'incident sont mobilisés lors d'une crise ou d'un incident</v>
      </c>
      <c r="D145" s="202"/>
      <c r="E145" s="202"/>
      <c r="F145" s="201"/>
      <c r="G145" s="203"/>
      <c r="H145" s="199"/>
      <c r="I145" s="200"/>
    </row>
    <row r="146" spans="2:9" x14ac:dyDescent="0.35">
      <c r="B146" s="196" t="s">
        <v>97</v>
      </c>
      <c r="C146" s="190" t="str">
        <f>_xlfn.XLOOKUP(Cartographie_des_solutions_sur_le_cloud[[#This Row],[Contrôle NIST]],Method_NIST_Referential15[ID court],Method_NIST_Referential15[Exigence simplifiée])</f>
        <v>Les applications sont sécurisées à l'aide de pare-feu, de systèmes de prévention des intrusions (IPS), de proxy-inverses et de WAF.</v>
      </c>
      <c r="D146" s="202"/>
      <c r="E146" s="202"/>
      <c r="F146" s="201"/>
      <c r="G146" s="203"/>
      <c r="H146" s="199"/>
      <c r="I146" s="200"/>
    </row>
    <row r="147" spans="2:9" x14ac:dyDescent="0.35">
      <c r="B147" s="196" t="s">
        <v>99</v>
      </c>
      <c r="C147" s="190" t="str">
        <f>_xlfn.XLOOKUP(Cartographie_des_solutions_sur_le_cloud[[#This Row],[Contrôle NIST]],Method_NIST_Referential15[ID court],Method_NIST_Referential15[Exigence simplifiée])</f>
        <v>Les règles de segmentation du réseau sont en place</v>
      </c>
      <c r="D147" s="202"/>
      <c r="E147" s="202"/>
      <c r="F147" s="201"/>
      <c r="G147" s="203"/>
      <c r="H147" s="199"/>
      <c r="I147" s="200"/>
    </row>
    <row r="148" spans="2:9" x14ac:dyDescent="0.35">
      <c r="B148" s="196" t="s">
        <v>101</v>
      </c>
      <c r="C148" s="190" t="str">
        <f>_xlfn.XLOOKUP(Cartographie_des_solutions_sur_le_cloud[[#This Row],[Contrôle NIST]],Method_NIST_Referential15[ID court],Method_NIST_Referential15[Exigence simplifiée])</f>
        <v>Les flux du réseau sont protégés, par exemple par un outil de micro-segmentation automatique (par exemple Illumio).</v>
      </c>
      <c r="D148" s="202"/>
      <c r="E148" s="202"/>
      <c r="F148" s="201"/>
      <c r="G148" s="203"/>
      <c r="H148" s="199"/>
      <c r="I148" s="200"/>
    </row>
    <row r="149" spans="2:9" x14ac:dyDescent="0.35">
      <c r="B149" s="196" t="s">
        <v>103</v>
      </c>
      <c r="C149" s="190" t="str">
        <f>_xlfn.XLOOKUP(Cartographie_des_solutions_sur_le_cloud[[#This Row],[Contrôle NIST]],Method_NIST_Referential15[ID court],Method_NIST_Referential15[Exigence simplifiée])</f>
        <v>Les flux de données sont identifiés, cartographiés et centralisés dans un outil global (par exemple Tufin, AlgoSec).</v>
      </c>
      <c r="D149" s="202"/>
      <c r="E149" s="202"/>
      <c r="F149" s="201"/>
      <c r="G149" s="203"/>
      <c r="H149" s="199"/>
      <c r="I149" s="200"/>
    </row>
    <row r="150" spans="2:9" x14ac:dyDescent="0.35">
      <c r="B150" s="196" t="s">
        <v>105</v>
      </c>
      <c r="C150" s="190" t="str">
        <f>_xlfn.XLOOKUP(Cartographie_des_solutions_sur_le_cloud[[#This Row],[Contrôle NIST]],Method_NIST_Referential15[ID court],Method_NIST_Referential15[Exigence simplifiée])</f>
        <v>Des outils automatiques analysent le réseau (par exemple NetFlow, Cisco, J-Flow, Darktrace) pour détecter les flux non autorisés ou inhabituels.</v>
      </c>
      <c r="D150" s="202"/>
      <c r="E150" s="202"/>
      <c r="F150" s="201"/>
      <c r="G150" s="203"/>
      <c r="H150" s="199"/>
      <c r="I150" s="200"/>
    </row>
    <row r="151" spans="2:9" x14ac:dyDescent="0.35">
      <c r="B151" s="196" t="s">
        <v>107</v>
      </c>
      <c r="C151" s="190" t="str">
        <f>_xlfn.XLOOKUP(Cartographie_des_solutions_sur_le_cloud[[#This Row],[Contrôle NIST]],Method_NIST_Referential15[ID court],Method_NIST_Referential15[Exigence simplifiée])</f>
        <v>Le reporting automatique et la détection en temps réel de l'informatique fantôme sont opérationnels, par exemple à l'aide d'un outil de découverte des flux de données (par exemple Tufin, AlgoSec et/ou par l'intermédiaire d'un CASB).</v>
      </c>
      <c r="D151" s="202"/>
      <c r="E151" s="202"/>
      <c r="F151" s="201"/>
      <c r="G151" s="203"/>
      <c r="H151" s="199"/>
      <c r="I151" s="200"/>
    </row>
    <row r="152" spans="2:9" x14ac:dyDescent="0.35">
      <c r="B152" s="196" t="s">
        <v>109</v>
      </c>
      <c r="C152" s="190" t="str">
        <f>_xlfn.XLOOKUP(Cartographie_des_solutions_sur_le_cloud[[#This Row],[Contrôle NIST]],Method_NIST_Referential15[ID court],Method_NIST_Referential15[Exigence simplifiée])</f>
        <v>Tous les accès à Internet se font via un proxy géré par l'entreprise.</v>
      </c>
      <c r="D152" s="202"/>
      <c r="E152" s="202"/>
      <c r="F152" s="201"/>
      <c r="G152" s="203"/>
      <c r="H152" s="199"/>
      <c r="I152" s="200"/>
    </row>
    <row r="153" spans="2:9" x14ac:dyDescent="0.35">
      <c r="B153" s="196" t="s">
        <v>111</v>
      </c>
      <c r="C153" s="190" t="str">
        <f>_xlfn.XLOOKUP(Cartographie_des_solutions_sur_le_cloud[[#This Row],[Contrôle NIST]],Method_NIST_Referential15[ID court],Method_NIST_Referential15[Exigence simplifiée])</f>
        <v>Des mesures de protection sont mises en œuvre pour toutes les navigations, telles que le proxy, l'analyse des pages web, le sandboxing et le décryptage TLS.</v>
      </c>
      <c r="D153" s="202"/>
      <c r="E153" s="202"/>
      <c r="F153" s="201"/>
      <c r="G153" s="203"/>
      <c r="H153" s="199"/>
      <c r="I153" s="200"/>
    </row>
    <row r="154" spans="2:9" x14ac:dyDescent="0.35">
      <c r="B154" s="196" t="s">
        <v>113</v>
      </c>
      <c r="C154" s="190" t="str">
        <f>_xlfn.XLOOKUP(Cartographie_des_solutions_sur_le_cloud[[#This Row],[Contrôle NIST]],Method_NIST_Referential15[ID court],Method_NIST_Referential15[Exigence simplifiée])</f>
        <v>Les services orientés vers l'internet sont sécurisés à l'aide d'une solution anti-DDoS basée sur le réseau.</v>
      </c>
      <c r="D154" s="202"/>
      <c r="E154" s="202"/>
      <c r="F154" s="201"/>
      <c r="G154" s="203"/>
      <c r="H154" s="199"/>
      <c r="I154" s="200"/>
    </row>
    <row r="155" spans="2:9" x14ac:dyDescent="0.35">
      <c r="B155" s="196" t="s">
        <v>115</v>
      </c>
      <c r="C155" s="190" t="str">
        <f>_xlfn.XLOOKUP(Cartographie_des_solutions_sur_le_cloud[[#This Row],[Contrôle NIST]],Method_NIST_Referential15[ID court],Method_NIST_Referential15[Exigence simplifiée])</f>
        <v>Les services orientés vers l'internet sont sécurisés à l'aide d'une solution anti-DDoS basée sur les applications.</v>
      </c>
      <c r="D155" s="202"/>
      <c r="E155" s="202"/>
      <c r="F155" s="201"/>
      <c r="G155" s="203"/>
      <c r="H155" s="199"/>
      <c r="I155" s="200"/>
    </row>
    <row r="156" spans="2:9" x14ac:dyDescent="0.35">
      <c r="B156" s="196" t="s">
        <v>117</v>
      </c>
      <c r="C156" s="190" t="str">
        <f>_xlfn.XLOOKUP(Cartographie_des_solutions_sur_le_cloud[[#This Row],[Contrôle NIST]],Method_NIST_Referential15[ID court],Method_NIST_Referential15[Exigence simplifiée])</f>
        <v>Un SI d'administration dédié et une authentification juste à temps sont en place pour empêcher tout accès non autorisé lors de l'administration à distance.</v>
      </c>
      <c r="D156" s="202"/>
      <c r="E156" s="202"/>
      <c r="F156" s="201"/>
      <c r="G156" s="203"/>
      <c r="H156" s="199"/>
      <c r="I156" s="200"/>
    </row>
    <row r="157" spans="2:9" x14ac:dyDescent="0.35">
      <c r="B157" s="196" t="s">
        <v>119</v>
      </c>
      <c r="C157" s="190" t="str">
        <f>_xlfn.XLOOKUP(Cartographie_des_solutions_sur_le_cloud[[#This Row],[Contrôle NIST]],Method_NIST_Referential15[ID court],Method_NIST_Referential15[Exigence simplifiée])</f>
        <v>Les connexions des postes de travail externes au réseau de l'entreprise sont empêchées à l'aide de NAC (par exemple ForeScout, Palo Alto) et d'une ségrégation basée sur le type d'équipement.</v>
      </c>
      <c r="D157" s="202"/>
      <c r="E157" s="202"/>
      <c r="F157" s="201"/>
      <c r="G157" s="203"/>
      <c r="H157" s="199"/>
      <c r="I157" s="200"/>
    </row>
    <row r="158" spans="2:9" x14ac:dyDescent="0.35">
      <c r="B158" s="196" t="s">
        <v>122</v>
      </c>
      <c r="C158" s="190" t="str">
        <f>_xlfn.XLOOKUP(Cartographie_des_solutions_sur_le_cloud[[#This Row],[Contrôle NIST]],Method_NIST_Referential15[ID court],Method_NIST_Referential15[Exigence simplifiée])</f>
        <v>Des analyses de vulnérabilité (par exemple Qualys), des analyses de code (par exemple Checkmarx, Fortify, Veracode) et des tests de pénétration (par exemple Veracode) sont également effectués.</v>
      </c>
      <c r="D158" s="202"/>
      <c r="E158" s="202"/>
      <c r="F158" s="201"/>
      <c r="G158" s="203"/>
      <c r="H158" s="199"/>
      <c r="I158" s="200"/>
    </row>
    <row r="159" spans="2:9" x14ac:dyDescent="0.35">
      <c r="B159" s="196" t="s">
        <v>124</v>
      </c>
      <c r="C159" s="190" t="str">
        <f>_xlfn.XLOOKUP(Cartographie_des_solutions_sur_le_cloud[[#This Row],[Contrôle NIST]],Method_NIST_Referential15[ID court],Method_NIST_Referential15[Exigence simplifiée])</f>
        <v>Les infrastructures critiques sont renforcées.</v>
      </c>
      <c r="D159" s="202"/>
      <c r="E159" s="202"/>
      <c r="F159" s="201"/>
      <c r="G159" s="203"/>
      <c r="H159" s="199"/>
      <c r="I159" s="200"/>
    </row>
    <row r="160" spans="2:9" x14ac:dyDescent="0.35">
      <c r="B160" s="196" t="s">
        <v>126</v>
      </c>
      <c r="C160" s="190" t="str">
        <f>_xlfn.XLOOKUP(Cartographie_des_solutions_sur_le_cloud[[#This Row],[Contrôle NIST]],Method_NIST_Referential15[ID court],Method_NIST_Referential15[Exigence simplifiée])</f>
        <v>Des analyses de vulnérabilité (par exemple Qualys, Rapid7, Acunetix, Tenable, OpenVAS) sont effectuées sur les serveurs, le système d'exploitation, les logiciels intermédiaires, la base de données et l'infrastructure du réseau.</v>
      </c>
      <c r="D160" s="202"/>
      <c r="E160" s="202"/>
      <c r="F160" s="201"/>
      <c r="G160" s="203"/>
      <c r="H160" s="199"/>
      <c r="I160" s="200"/>
    </row>
    <row r="161" spans="2:9" x14ac:dyDescent="0.35">
      <c r="B161" s="196" t="s">
        <v>128</v>
      </c>
      <c r="C161" s="190" t="str">
        <f>_xlfn.XLOOKUP(Cartographie_des_solutions_sur_le_cloud[[#This Row],[Contrôle NIST]],Method_NIST_Referential15[ID court],Method_NIST_Referential15[Exigence simplifiée])</f>
        <v>Le correctif des serveurs, des logiciels intermédiaires, des bases de données et de l'infrastructure du réseau est effectué à l'aide d'outils (par exemple WSUS, SEP).</v>
      </c>
      <c r="D161" s="202"/>
      <c r="E161" s="202"/>
      <c r="F161" s="201"/>
      <c r="G161" s="203"/>
      <c r="H161" s="199"/>
      <c r="I161" s="200"/>
    </row>
    <row r="162" spans="2:9" x14ac:dyDescent="0.35">
      <c r="B162" s="196" t="s">
        <v>130</v>
      </c>
      <c r="C162" s="190" t="str">
        <f>_xlfn.XLOOKUP(Cartographie_des_solutions_sur_le_cloud[[#This Row],[Contrôle NIST]],Method_NIST_Referential15[ID court],Method_NIST_Referential15[Exigence simplifiée])</f>
        <v>Des correctifs virtuels (par exemple Trend Micro) sont appliqués.</v>
      </c>
      <c r="D162" s="202"/>
      <c r="E162" s="202"/>
      <c r="F162" s="201"/>
      <c r="G162" s="203"/>
      <c r="H162" s="199"/>
      <c r="I162" s="200"/>
    </row>
    <row r="163" spans="2:9" x14ac:dyDescent="0.35">
      <c r="B163" s="196" t="s">
        <v>132</v>
      </c>
      <c r="C163" s="190" t="str">
        <f>_xlfn.XLOOKUP(Cartographie_des_solutions_sur_le_cloud[[#This Row],[Contrôle NIST]],Method_NIST_Referential15[ID court],Method_NIST_Referential15[Exigence simplifiée])</f>
        <v>Toutes les modifications sont consolidées dans un outil ITSM unique et centralisé (par exemple Service Now).</v>
      </c>
      <c r="D163" s="202"/>
      <c r="E163" s="202"/>
      <c r="F163" s="201"/>
      <c r="G163" s="203"/>
      <c r="H163" s="199"/>
      <c r="I163" s="200"/>
    </row>
    <row r="164" spans="2:9" x14ac:dyDescent="0.35">
      <c r="B164" s="196" t="s">
        <v>134</v>
      </c>
      <c r="C164" s="190" t="str">
        <f>_xlfn.XLOOKUP(Cartographie_des_solutions_sur_le_cloud[[#This Row],[Contrôle NIST]],Method_NIST_Referential15[ID court],Method_NIST_Referential15[Exigence simplifiée])</f>
        <v>Les différences avec les bases de données de configuration sont identifiées en temps réel à l'aide d'outils (par exemple Pupet, Ansible, Qualys, BigFix).</v>
      </c>
      <c r="D164" s="202"/>
      <c r="E164" s="202"/>
      <c r="F164" s="201"/>
      <c r="G164" s="203"/>
      <c r="H164" s="199"/>
      <c r="I164" s="200"/>
    </row>
    <row r="165" spans="2:9" x14ac:dyDescent="0.35">
      <c r="B165" s="196" t="s">
        <v>136</v>
      </c>
      <c r="C165" s="190" t="str">
        <f>_xlfn.XLOOKUP(Cartographie_des_solutions_sur_le_cloud[[#This Row],[Contrôle NIST]],Method_NIST_Referential15[ID court],Method_NIST_Referential15[Exigence simplifiée])</f>
        <v>Le Tier 0 (zone sensible pour la gestion de l'AD) est séparé du reste du SI, en utilisant un poste de travail dédié pour l'administrateur du domaine et une infrastructure dédiée pour l'administration du Tier 0.</v>
      </c>
      <c r="D165" s="202"/>
      <c r="E165" s="202"/>
      <c r="F165" s="201"/>
      <c r="G165" s="203"/>
      <c r="H165" s="199"/>
      <c r="I165" s="200"/>
    </row>
    <row r="166" spans="2:9" x14ac:dyDescent="0.35">
      <c r="B166" s="196" t="s">
        <v>138</v>
      </c>
      <c r="C166" s="190" t="str">
        <f>_xlfn.XLOOKUP(Cartographie_des_solutions_sur_le_cloud[[#This Row],[Contrôle NIST]],Method_NIST_Referential15[ID court],Method_NIST_Referential15[Exigence simplifiée])</f>
        <v>Des infrastructures sont en place pour gérer le cycle de vie des certificats utilisés, telles qu'une ICP principale unique et des outils d'inventaire et d'analyse.</v>
      </c>
      <c r="D166" s="202"/>
      <c r="E166" s="202"/>
      <c r="F166" s="201"/>
      <c r="G166" s="203"/>
      <c r="H166" s="199"/>
      <c r="I166" s="200"/>
    </row>
    <row r="167" spans="2:9" x14ac:dyDescent="0.35">
      <c r="B167" s="196" t="s">
        <v>140</v>
      </c>
      <c r="C167" s="190" t="str">
        <f>_xlfn.XLOOKUP(Cartographie_des_solutions_sur_le_cloud[[#This Row],[Contrôle NIST]],Method_NIST_Referential15[ID court],Method_NIST_Referential15[Exigence simplifiée])</f>
        <v>Les clés privées des autorités de certification sont sécurisées dans des HSM ou dans un coffre-fort physique.</v>
      </c>
      <c r="D167" s="202"/>
      <c r="E167" s="202"/>
      <c r="F167" s="201"/>
      <c r="G167" s="203"/>
      <c r="H167" s="199"/>
      <c r="I167" s="200"/>
    </row>
    <row r="168" spans="2:9" x14ac:dyDescent="0.35">
      <c r="B168" s="196" t="s">
        <v>142</v>
      </c>
      <c r="C168" s="190" t="str">
        <f>_xlfn.XLOOKUP(Cartographie_des_solutions_sur_le_cloud[[#This Row],[Contrôle NIST]],Method_NIST_Referential15[ID court],Method_NIST_Referential15[Exigence simplifiée])</f>
        <v>Des moyens sécurisés sont utilisés pour déployer les mises à jour à distance (MFA, tests sur un environnement de non-production).</v>
      </c>
      <c r="D168" s="202"/>
      <c r="E168" s="202"/>
      <c r="F168" s="201"/>
      <c r="G168" s="203"/>
      <c r="H168" s="199"/>
      <c r="I168" s="200"/>
    </row>
    <row r="169" spans="2:9" x14ac:dyDescent="0.35">
      <c r="B169" s="196" t="s">
        <v>146</v>
      </c>
      <c r="C169" s="190" t="str">
        <f>_xlfn.XLOOKUP(Cartographie_des_solutions_sur_le_cloud[[#This Row],[Contrôle NIST]],Method_NIST_Referential15[ID court],Method_NIST_Referential15[Exigence simplifiée])</f>
        <v>Les données sont régulièrement sauvegardées sur les actifs de l'entreprise, y compris les équipements déconnectés, et un outil de reconstruction rapide est disponible en cas de crise.</v>
      </c>
      <c r="D169" s="202"/>
      <c r="E169" s="202"/>
      <c r="F169" s="201"/>
      <c r="G169" s="203"/>
      <c r="H169" s="199"/>
      <c r="I169" s="200"/>
    </row>
    <row r="170" spans="2:9" x14ac:dyDescent="0.35">
      <c r="B170" s="196" t="s">
        <v>149</v>
      </c>
      <c r="C170" s="190" t="str">
        <f>_xlfn.XLOOKUP(Cartographie_des_solutions_sur_le_cloud[[#This Row],[Contrôle NIST]],Method_NIST_Referential15[ID court],Method_NIST_Referential15[Exigence simplifiée])</f>
        <v>Les menaces pesant sur l'entreprise sont identifiées et consolidées.</v>
      </c>
      <c r="D170" s="202"/>
      <c r="E170" s="202"/>
      <c r="F170" s="201"/>
      <c r="G170" s="203"/>
      <c r="H170" s="199"/>
      <c r="I170" s="200"/>
    </row>
    <row r="171" spans="2:9" x14ac:dyDescent="0.35">
      <c r="B171" s="196" t="s">
        <v>151</v>
      </c>
      <c r="C171" s="190" t="str">
        <f>_xlfn.XLOOKUP(Cartographie_des_solutions_sur_le_cloud[[#This Row],[Contrôle NIST]],Method_NIST_Referential15[ID court],Method_NIST_Referential15[Exigence simplifiée])</f>
        <v>Les risques sont déterminés au niveau du projet/produit (boîte à outils formalisée, adaptée aux projets agiles, révisions périodiques).</v>
      </c>
      <c r="D171" s="202"/>
      <c r="E171" s="202"/>
      <c r="F171" s="201"/>
      <c r="G171" s="203"/>
      <c r="H171" s="199"/>
      <c r="I171" s="200"/>
    </row>
    <row r="172" spans="2:9" x14ac:dyDescent="0.35">
      <c r="B172" s="196" t="s">
        <v>153</v>
      </c>
      <c r="C172" s="190" t="str">
        <f>_xlfn.XLOOKUP(Cartographie_des_solutions_sur_le_cloud[[#This Row],[Contrôle NIST]],Method_NIST_Referential15[ID court],Method_NIST_Referential15[Exigence simplifiée])</f>
        <v>Après une acquisition et avant toute nouvelle connexion, la mise en œuvre des mesures de sécurité est vérifiée.</v>
      </c>
      <c r="D172" s="202"/>
      <c r="E172" s="202"/>
      <c r="F172" s="201"/>
      <c r="G172" s="203"/>
      <c r="H172" s="199"/>
      <c r="I172" s="200"/>
    </row>
    <row r="173" spans="2:9" x14ac:dyDescent="0.35">
      <c r="B173" s="196" t="s">
        <v>155</v>
      </c>
      <c r="C173" s="190" t="str">
        <f>_xlfn.XLOOKUP(Cartographie_des_solutions_sur_le_cloud[[#This Row],[Contrôle NIST]],Method_NIST_Referential15[ID court],Method_NIST_Referential15[Exigence simplifiée])</f>
        <v>Des audits de sécurité techniques et organisationnels sont effectués sur le système d'information.</v>
      </c>
      <c r="D173" s="202"/>
      <c r="E173" s="202"/>
      <c r="F173" s="201"/>
      <c r="G173" s="203"/>
      <c r="H173" s="199"/>
      <c r="I173" s="200"/>
    </row>
    <row r="174" spans="2:9" x14ac:dyDescent="0.35">
      <c r="B174" s="196" t="s">
        <v>158</v>
      </c>
      <c r="C174" s="190" t="str">
        <f>_xlfn.XLOOKUP(Cartographie_des_solutions_sur_le_cloud[[#This Row],[Contrôle NIST]],Method_NIST_Referential15[ID court],Method_NIST_Referential15[Exigence simplifiée])</f>
        <v>Un processus est en place pour évaluer le respect des obligations contractuelles des tiers.</v>
      </c>
      <c r="D174" s="202"/>
      <c r="E174" s="202"/>
      <c r="F174" s="201"/>
      <c r="G174" s="203"/>
      <c r="H174" s="199"/>
      <c r="I174" s="200"/>
    </row>
  </sheetData>
  <phoneticPr fontId="2" type="noConversion"/>
  <conditionalFormatting sqref="H12:H13">
    <cfRule type="containsText" dxfId="6" priority="1" operator="containsText" text="Vous devez avoir 70 contrôles uniques">
      <formula>NOT(ISERROR(SEARCH("Vous devez avoir 70 contrôles uniques",H12)))</formula>
    </cfRule>
    <cfRule type="containsText" dxfId="5" priority="2" operator="containsText" text="Vous disposez de tous les contrôles">
      <formula>NOT(ISERROR(SEARCH("Vous disposez de tous les contrôles",H12)))</formula>
    </cfRule>
  </conditionalFormatting>
  <pageMargins left="0.7" right="0.7" top="0.75" bottom="0.75" header="0.3" footer="0.3"/>
  <drawing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0C8DC665-6ECB-4D5F-9FC0-D0FCB0941C52}">
          <x14:formula1>
            <xm:f>'0.0 Présentation Méthodologie'!#REF!</xm:f>
          </x14:formula1>
          <xm:sqref>B30:B99 B105:B174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EBC44-08D9-48BA-ADBD-25923AE77377}">
  <sheetPr>
    <tabColor theme="5" tint="0.79998168889431442"/>
  </sheetPr>
  <dimension ref="A2:I174"/>
  <sheetViews>
    <sheetView topLeftCell="A4" zoomScale="70" zoomScaleNormal="70" workbookViewId="0">
      <selection activeCell="A41" sqref="A41"/>
    </sheetView>
  </sheetViews>
  <sheetFormatPr baseColWidth="10" defaultColWidth="8.81640625" defaultRowHeight="14" x14ac:dyDescent="0.3"/>
  <cols>
    <col min="1" max="1" width="74.1796875" style="7" customWidth="1"/>
    <col min="2" max="2" width="38.90625" style="7" customWidth="1"/>
    <col min="3" max="3" width="182.1796875" style="7" bestFit="1" customWidth="1"/>
    <col min="4" max="4" width="105" style="7" bestFit="1" customWidth="1"/>
    <col min="5" max="5" width="44.26953125" style="7" customWidth="1"/>
    <col min="6" max="6" width="36.54296875" style="7" customWidth="1"/>
    <col min="7" max="7" width="40.90625" style="7" bestFit="1" customWidth="1"/>
    <col min="8" max="8" width="30.36328125" style="7" bestFit="1" customWidth="1"/>
    <col min="9" max="9" width="35.81640625" style="7" customWidth="1"/>
    <col min="10" max="10" width="24.81640625" style="7" customWidth="1"/>
    <col min="11" max="11" width="25.7265625" style="7" customWidth="1"/>
    <col min="12" max="16384" width="8.81640625" style="7"/>
  </cols>
  <sheetData>
    <row r="2" spans="1:8" ht="15.5" x14ac:dyDescent="0.35">
      <c r="A2" s="118" t="s">
        <v>371</v>
      </c>
    </row>
    <row r="3" spans="1:8" ht="15.5" x14ac:dyDescent="0.35">
      <c r="B3" s="119" t="s">
        <v>357</v>
      </c>
    </row>
    <row r="4" spans="1:8" ht="42" x14ac:dyDescent="0.3">
      <c r="B4" s="34" t="s">
        <v>875</v>
      </c>
    </row>
    <row r="5" spans="1:8" ht="56" x14ac:dyDescent="0.3">
      <c r="B5" s="35" t="s">
        <v>876</v>
      </c>
    </row>
    <row r="6" spans="1:8" ht="42" x14ac:dyDescent="0.3">
      <c r="B6" s="36" t="s">
        <v>877</v>
      </c>
    </row>
    <row r="7" spans="1:8" x14ac:dyDescent="0.3">
      <c r="B7" s="37" t="s">
        <v>361</v>
      </c>
    </row>
    <row r="11" spans="1:8" s="2" customFormat="1" ht="15.5" x14ac:dyDescent="0.35">
      <c r="A11" s="184" t="s">
        <v>396</v>
      </c>
    </row>
    <row r="12" spans="1:8" s="2" customFormat="1" ht="15.5" x14ac:dyDescent="0.35">
      <c r="B12" s="185" t="s">
        <v>397</v>
      </c>
      <c r="C12" s="185" t="s">
        <v>413</v>
      </c>
      <c r="D12" s="185" t="s">
        <v>414</v>
      </c>
      <c r="F12" s="186" t="s">
        <v>398</v>
      </c>
      <c r="G12" s="186" t="s">
        <v>401</v>
      </c>
      <c r="H12" s="186" t="s">
        <v>402</v>
      </c>
    </row>
    <row r="13" spans="1:8" s="2" customFormat="1" x14ac:dyDescent="0.35">
      <c r="B13" s="187" t="s">
        <v>2</v>
      </c>
      <c r="C13" s="187" t="str" cm="1">
        <f t="array" ref="C13">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APP_01 ; </v>
      </c>
      <c r="D13" s="187" t="str" cm="1">
        <f t="array" ref="D13">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APP_01 ; </v>
      </c>
      <c r="F13" s="2" t="s">
        <v>200</v>
      </c>
      <c r="G13" s="2">
        <f>COUNTA(_xlfn.UNIQUE(Cartographie_des_TM_externes[Contrôle NIST]))</f>
        <v>70</v>
      </c>
      <c r="H13" s="2" t="str">
        <f t="shared" ref="H13:H14" si="0">IF(G13&lt;70,"Vous devez avoir 70 contrôles uniques","Vous disposez de tous les contrôles")</f>
        <v>Vous disposez de tous les contrôles</v>
      </c>
    </row>
    <row r="14" spans="1:8" s="2" customFormat="1" x14ac:dyDescent="0.35">
      <c r="B14" s="187" t="s">
        <v>6</v>
      </c>
      <c r="C14" s="187" t="str" cm="1">
        <f t="array" ref="C14">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ASSET_01 ; </v>
      </c>
      <c r="D14" s="187" t="str" cm="1">
        <f t="array" ref="D14">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ASSET_01 ; </v>
      </c>
      <c r="F14" s="2" t="s">
        <v>867</v>
      </c>
      <c r="G14" s="2">
        <f>COUNTA(_xlfn.UNIQUE(Cartographie_des_services_externes_à_prix_fixe[Contrôle NIST]))</f>
        <v>70</v>
      </c>
      <c r="H14" s="2" t="str">
        <f t="shared" si="0"/>
        <v>Vous disposez de tous les contrôles</v>
      </c>
    </row>
    <row r="15" spans="1:8" s="2" customFormat="1" x14ac:dyDescent="0.35">
      <c r="B15" s="187" t="s">
        <v>14</v>
      </c>
      <c r="C15" s="187" t="str" cm="1">
        <f t="array" ref="C15">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 ; </v>
      </c>
      <c r="D15" s="187" t="str" cm="1">
        <f t="array" ref="D15">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CLOUD_02 ; CLOUD_03 ; CLOUD_04 ; </v>
      </c>
    </row>
    <row r="16" spans="1:8" s="2" customFormat="1" x14ac:dyDescent="0.35">
      <c r="B16" s="187" t="s">
        <v>23</v>
      </c>
      <c r="C16" s="187" t="str" cm="1">
        <f t="array" ref="C16">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DATA_01 ; DATA_02 ; DATA_03 ; DATA_04 ; DATA_05 ; DATA_06 ; DATA_07 ; DATA_08 ; DATA_09 ; </v>
      </c>
      <c r="D16" s="187" t="str" cm="1">
        <f t="array" ref="D16">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DATA_01 ; DATA_02 ; DATA_03 ; DATA_04 ; DATA_05 ; DATA_06 ; DATA_07 ; DATA_08 ; DATA_09 ; </v>
      </c>
    </row>
    <row r="17" spans="1:9" s="2" customFormat="1" x14ac:dyDescent="0.35">
      <c r="B17" s="187" t="s">
        <v>42</v>
      </c>
      <c r="C17" s="187" t="str" cm="1">
        <f t="array" ref="C17">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DET_01 ; DET_02 ; DET_03 ; DET_04 ; DET_05 ; DET_06 ; DET_07 ; DET_08 ; </v>
      </c>
      <c r="D17" s="187" t="str" cm="1">
        <f t="array" ref="D17">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DET_01 ; DET_02 ; DET_03 ; DET_04 ; DET_05 ; DET_06 ; DET_07 ; DET_08 ; </v>
      </c>
    </row>
    <row r="18" spans="1:9" s="2" customFormat="1" x14ac:dyDescent="0.35">
      <c r="B18" s="187" t="s">
        <v>59</v>
      </c>
      <c r="C18" s="187" t="str" cm="1">
        <f t="array" ref="C18">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ENDPT_01 ; ENDPT_02 ; ENDPT_03 ; ENDPT_04 ; ENDPT_05 ; ENDPT_06 ; ENDPT_07 ; ENDPT_08 ; </v>
      </c>
      <c r="D18" s="187" t="str" cm="1">
        <f t="array" ref="D18">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ENDPT_01 ; ENDPT_02 ; ENDPT_03 ; ENDPT_04 ; ENDPT_05 ; ENDPT_06 ; ENDPT_07 ; ENDPT_08 ; </v>
      </c>
    </row>
    <row r="19" spans="1:9" s="2" customFormat="1" x14ac:dyDescent="0.35">
      <c r="B19" s="187" t="s">
        <v>76</v>
      </c>
      <c r="C19" s="187" t="str" cm="1">
        <f t="array" ref="C19">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GOV_01 ; GOV_02 ; GOV_03 ; </v>
      </c>
      <c r="D19" s="187" t="str" cm="1">
        <f t="array" ref="D19">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GOV_01 ; GOV_02 ; GOV_03 ; </v>
      </c>
    </row>
    <row r="20" spans="1:9" s="2" customFormat="1" x14ac:dyDescent="0.35">
      <c r="B20" s="187" t="s">
        <v>83</v>
      </c>
      <c r="C20" s="187" t="str" cm="1">
        <f t="array" ref="C20">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IAM_01 ; IAM_02 ; </v>
      </c>
      <c r="D20" s="187" t="str" cm="1">
        <f t="array" ref="D20">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IAM_01 ; IAM_02 ; </v>
      </c>
    </row>
    <row r="21" spans="1:9" s="2" customFormat="1" x14ac:dyDescent="0.35">
      <c r="B21" s="187" t="s">
        <v>88</v>
      </c>
      <c r="C21" s="187" t="str" cm="1">
        <f t="array" ref="C21">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INC_01 ; INC_02 ; INC_03 ; </v>
      </c>
      <c r="D21" s="187" t="str" cm="1">
        <f t="array" ref="D21">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INC_01 ; INC_02 ; INC_03 ; </v>
      </c>
    </row>
    <row r="22" spans="1:9" s="2" customFormat="1" x14ac:dyDescent="0.35">
      <c r="B22" s="187" t="s">
        <v>95</v>
      </c>
      <c r="C22" s="187" t="str" cm="1">
        <f t="array" ref="C22">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NTW_01 ; NTW_02 ; NTW_03 ; NTW_04 ; NTW_05 ; NTW_06 ; NTW_07 ; NTW_08 ; NTW_09 ; NTW_10 ; NTW_11 ; NTW_12 ; </v>
      </c>
      <c r="D22" s="187" t="str" cm="1">
        <f t="array" ref="D22">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NTW_01 ; NTW_02 ; NTW_03 ; NTW_04 ; NTW_05 ; NTW_06 ; NTW_07 ; NTW_08 ; NTW_09 ; NTW_10 ; NTW_11 ; NTW_12 ; </v>
      </c>
    </row>
    <row r="23" spans="1:9" s="2" customFormat="1" x14ac:dyDescent="0.35">
      <c r="B23" s="187" t="s">
        <v>120</v>
      </c>
      <c r="C23" s="187" t="str" cm="1">
        <f t="array" ref="C23">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OPS_01 ; OPS_02 ; OPS_03 ; OPS_04 ; OPS_05 ; OPS_06 ; OPS_07 ; OPS_08 ; OPS_09 ; OPS_10 ; OPS_11 ; </v>
      </c>
      <c r="D23" s="187" t="str" cm="1">
        <f t="array" ref="D23">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OPS_01 ; OPS_02 ; OPS_03 ; OPS_04 ; OPS_05 ; OPS_06 ; OPS_07 ; OPS_08 ; OPS_09 ; OPS_10 ; OPS_11 ; </v>
      </c>
    </row>
    <row r="24" spans="1:9" s="2" customFormat="1" x14ac:dyDescent="0.35">
      <c r="B24" s="187" t="s">
        <v>143</v>
      </c>
      <c r="C24" s="187" t="str" cm="1">
        <f t="array" ref="C24">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RES_01 ; </v>
      </c>
      <c r="D24" s="187" t="str" cm="1">
        <f t="array" ref="D24">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RES_01 ; </v>
      </c>
    </row>
    <row r="25" spans="1:9" s="2" customFormat="1" x14ac:dyDescent="0.35">
      <c r="B25" s="187" t="s">
        <v>147</v>
      </c>
      <c r="C25" s="187" t="str" cm="1">
        <f t="array" ref="C25">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RISK_01 ; RISK_02 ; RISK_03 ; RISK_04 ; </v>
      </c>
      <c r="D25" s="187" t="str" cm="1">
        <f t="array" ref="D25">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RISK_01 ; RISK_02 ; RISK_03 ; RISK_04 ; </v>
      </c>
    </row>
    <row r="26" spans="1:9" s="2" customFormat="1" x14ac:dyDescent="0.35">
      <c r="B26" s="187" t="s">
        <v>156</v>
      </c>
      <c r="C26" s="187" t="str" cm="1">
        <f t="array" ref="C26">_xlfn.CONCAT(
_xlfn._xlws.FILTER(Cartographie_des_TM_externes[Contrôle NIST],
(LEFT(Cartographie_des_TM_externes[Contrôle NIST],LEN(Cartographie_des_TM_externes[Contrôle NIST])-3)=Services_Contrôle_manquant_par_sujet[[#This Row],[Sujet du NIST]])*
((Cartographie_des_TM_externes[ID du service]="")+(Cartographie_des_TM_externes[% du service contribuant à ce contrôle NIST]="")),"")
&amp;" ; ")</f>
        <v xml:space="preserve">TP_01 ; </v>
      </c>
      <c r="D26" s="187" t="str" cm="1">
        <f t="array" ref="D26">_xlfn.CONCAT(
_xlfn._xlws.FILTER(Cartographie_des_services_externes_à_prix_fixe[Contrôle NIST],
(LEFT(Cartographie_des_services_externes_à_prix_fixe[Contrôle NIST],LEN(Cartographie_des_services_externes_à_prix_fixe[Contrôle NIST])-3)=Services_Contrôle_manquant_par_sujet[[#This Row],[Sujet du NIST]])*
((Cartographie_des_services_externes_à_prix_fixe[ID du service]="")+(Cartographie_des_services_externes_à_prix_fixe[% du service contribuant à ce contrôle NIST]="")),"")
&amp;" ; ")</f>
        <v xml:space="preserve">TP_01 ; </v>
      </c>
    </row>
    <row r="29" spans="1:9" ht="15.5" x14ac:dyDescent="0.3">
      <c r="A29" s="188" t="s">
        <v>416</v>
      </c>
    </row>
    <row r="30" spans="1:9" ht="28" x14ac:dyDescent="0.3">
      <c r="B30" s="189" t="s">
        <v>375</v>
      </c>
      <c r="C30" s="189" t="s">
        <v>403</v>
      </c>
      <c r="D30" s="189" t="s">
        <v>409</v>
      </c>
      <c r="E30" s="189" t="s">
        <v>410</v>
      </c>
      <c r="F30" s="189" t="s">
        <v>411</v>
      </c>
      <c r="G30" s="189" t="s">
        <v>412</v>
      </c>
      <c r="H30" s="189" t="s">
        <v>374</v>
      </c>
      <c r="I30" s="189" t="s">
        <v>408</v>
      </c>
    </row>
    <row r="31" spans="1:9" x14ac:dyDescent="0.3">
      <c r="B31" s="190" t="s">
        <v>5</v>
      </c>
      <c r="C31" s="190" t="str">
        <f>_xlfn.XLOOKUP(Cartographie_des_TM_externes[[#This Row],[Contrôle NIST]],Method_NIST_Referential15[ID court],Method_NIST_Referential15[Exigence simplifiée])</f>
        <v>Les outils sont utilisés par les experts en applications pour le cycle de développement des logiciels (SDLC).</v>
      </c>
      <c r="D31" s="191" t="s">
        <v>201</v>
      </c>
      <c r="E31" s="191"/>
      <c r="F31" s="205"/>
      <c r="G31" s="193"/>
      <c r="H31" s="206"/>
      <c r="I31" s="195"/>
    </row>
    <row r="32" spans="1:9" x14ac:dyDescent="0.3">
      <c r="B32" s="196" t="s">
        <v>8</v>
      </c>
      <c r="C32" s="190" t="str">
        <f>_xlfn.XLOOKUP(Cartographie_des_TM_externes[[#This Row],[Contrôle NIST]],Method_NIST_Referential15[ID court],Method_NIST_Referential15[Exigence simplifiée])</f>
        <v>Des outils de surveillance (par exemple Centreon) sont utilisés au niveau de l'application.</v>
      </c>
      <c r="D32" s="191"/>
      <c r="E32" s="191"/>
      <c r="F32" s="205"/>
      <c r="G32" s="197"/>
      <c r="H32" s="206"/>
      <c r="I32" s="195"/>
    </row>
    <row r="33" spans="2:9" x14ac:dyDescent="0.3">
      <c r="B33" s="196" t="s">
        <v>10</v>
      </c>
      <c r="C33" s="190" t="str">
        <f>_xlfn.XLOOKUP(Cartographie_des_TM_externes[[#This Row],[Contrôle NIST]],Method_NIST_Referential15[ID court],Method_NIST_Referential15[Exigence simplifiée])</f>
        <v>Les actifs obsolètes sont bloqués, remplacés ou protégés.</v>
      </c>
      <c r="D33" s="191" t="s">
        <v>202</v>
      </c>
      <c r="E33" s="191"/>
      <c r="F33" s="205"/>
      <c r="G33" s="197">
        <v>1</v>
      </c>
      <c r="H33" s="206"/>
      <c r="I33" s="195"/>
    </row>
    <row r="34" spans="2:9" x14ac:dyDescent="0.3">
      <c r="B34" s="196" t="s">
        <v>13</v>
      </c>
      <c r="C34" s="190" t="str">
        <f>_xlfn.XLOOKUP(Cartographie_des_TM_externes[[#This Row],[Contrôle NIST]],Method_NIST_Referential15[ID court],Method_NIST_Referential15[Exigence simplifiée])</f>
        <v>Les biens ou les disques durs peuvent être détruits pour des raisons de sécurité lorsqu'ils sont retirés de l'environnement de production.</v>
      </c>
      <c r="D34" s="191" t="s">
        <v>203</v>
      </c>
      <c r="E34" s="191"/>
      <c r="F34" s="205"/>
      <c r="G34" s="197">
        <v>0.2</v>
      </c>
      <c r="H34" s="206"/>
      <c r="I34" s="195"/>
    </row>
    <row r="35" spans="2:9" x14ac:dyDescent="0.3">
      <c r="B35" s="198" t="s">
        <v>16</v>
      </c>
      <c r="C35" s="190" t="str">
        <f>_xlfn.XLOOKUP(Cartographie_des_TM_externes[[#This Row],[Contrôle NIST]],Method_NIST_Referential15[ID court],Method_NIST_Referential15[Exigence simplifiée])</f>
        <v>Des options de redondance dans les centres de données situés dans différentes régions sont mises en place.</v>
      </c>
      <c r="D35" s="191" t="s">
        <v>204</v>
      </c>
      <c r="E35" s="191"/>
      <c r="F35" s="205"/>
      <c r="G35" s="197">
        <v>0.2</v>
      </c>
      <c r="H35" s="206"/>
      <c r="I35" s="195"/>
    </row>
    <row r="36" spans="2:9" x14ac:dyDescent="0.3">
      <c r="B36" s="196" t="s">
        <v>18</v>
      </c>
      <c r="C36" s="190" t="str">
        <f>_xlfn.XLOOKUP(Cartographie_des_TM_externes[[#This Row],[Contrôle NIST]],Method_NIST_Referential15[ID court],Method_NIST_Referential15[Exigence simplifiée])</f>
        <v>Des options de sauvegarde sont mises en place</v>
      </c>
      <c r="D36" s="191" t="s">
        <v>205</v>
      </c>
      <c r="E36" s="191"/>
      <c r="F36" s="205"/>
      <c r="G36" s="197">
        <v>0.2</v>
      </c>
      <c r="H36" s="207"/>
      <c r="I36" s="200"/>
    </row>
    <row r="37" spans="2:9" x14ac:dyDescent="0.3">
      <c r="B37" s="196" t="s">
        <v>20</v>
      </c>
      <c r="C37" s="190" t="str">
        <f>_xlfn.XLOOKUP(Cartographie_des_TM_externes[[#This Row],[Contrôle NIST]],Method_NIST_Referential15[ID court],Method_NIST_Referential15[Exigence simplifiée])</f>
        <v>Les bastions sont utilisés pour accéder aux consoles en Cloud</v>
      </c>
      <c r="D37" s="191" t="s">
        <v>206</v>
      </c>
      <c r="E37" s="191"/>
      <c r="F37" s="205"/>
      <c r="G37" s="197">
        <v>0.2</v>
      </c>
      <c r="H37" s="207"/>
      <c r="I37" s="200"/>
    </row>
    <row r="38" spans="2:9" x14ac:dyDescent="0.3">
      <c r="B38" s="196" t="s">
        <v>22</v>
      </c>
      <c r="C38" s="190" t="str">
        <f>_xlfn.XLOOKUP(Cartographie_des_TM_externes[[#This Row],[Contrôle NIST]],Method_NIST_Referential15[ID court],Method_NIST_Referential15[Exigence simplifiée])</f>
        <v>Un modèle de sécurité basé sur la confiance zéro est utilisé.</v>
      </c>
      <c r="D38" s="191" t="s">
        <v>207</v>
      </c>
      <c r="E38" s="191"/>
      <c r="F38" s="205"/>
      <c r="G38" s="197">
        <v>0.2</v>
      </c>
      <c r="H38" s="207"/>
      <c r="I38" s="200"/>
    </row>
    <row r="39" spans="2:9" x14ac:dyDescent="0.3">
      <c r="B39" s="196" t="s">
        <v>25</v>
      </c>
      <c r="C39" s="190" t="str">
        <f>_xlfn.XLOOKUP(Cartographie_des_TM_externes[[#This Row],[Contrôle NIST]],Method_NIST_Referential15[ID court],Method_NIST_Referential15[Exigence simplifiée])</f>
        <v>Utilisation d'outils de classification et de cartographie des données</v>
      </c>
      <c r="D39" s="202"/>
      <c r="E39" s="202"/>
      <c r="F39" s="201"/>
      <c r="G39" s="203"/>
      <c r="H39" s="199"/>
      <c r="I39" s="200"/>
    </row>
    <row r="40" spans="2:9" x14ac:dyDescent="0.3">
      <c r="B40" s="196" t="s">
        <v>27</v>
      </c>
      <c r="C40" s="190" t="str">
        <f>_xlfn.XLOOKUP(Cartographie_des_TM_externes[[#This Row],[Contrôle NIST]],Method_NIST_Referential15[ID court],Method_NIST_Referential15[Exigence simplifiée])</f>
        <v>Un registre des données personnelles est tenu et contrôlé</v>
      </c>
      <c r="D40" s="202"/>
      <c r="E40" s="202"/>
      <c r="F40" s="201"/>
      <c r="G40" s="203"/>
      <c r="H40" s="199"/>
      <c r="I40" s="200"/>
    </row>
    <row r="41" spans="2:9" x14ac:dyDescent="0.3">
      <c r="B41" s="196" t="s">
        <v>29</v>
      </c>
      <c r="C41" s="190" t="str">
        <f>_xlfn.XLOOKUP(Cartographie_des_TM_externes[[#This Row],[Contrôle NIST]],Method_NIST_Referential15[ID court],Method_NIST_Referential15[Exigence simplifiée])</f>
        <v>Une solution de gestion des risques numériques (solution DRM : Varonis, AIP) est utilisée pour détecter les fuites de données sur Internet.</v>
      </c>
      <c r="D41" s="202"/>
      <c r="E41" s="202"/>
      <c r="F41" s="201"/>
      <c r="G41" s="203"/>
      <c r="H41" s="199"/>
      <c r="I41" s="200"/>
    </row>
    <row r="42" spans="2:9" x14ac:dyDescent="0.3">
      <c r="B42" s="196" t="s">
        <v>31</v>
      </c>
      <c r="C42" s="190" t="str">
        <f>_xlfn.XLOOKUP(Cartographie_des_TM_externes[[#This Row],[Contrôle NIST]],Method_NIST_Referential15[ID court],Method_NIST_Referential15[Exigence simplifiée])</f>
        <v>Les données sensibles en transit sont sécurisées (via une solution DLP, des règles SIEM, une solution d'échange sécurisée).</v>
      </c>
      <c r="D42" s="202"/>
      <c r="E42" s="202"/>
      <c r="F42" s="201"/>
      <c r="G42" s="203"/>
      <c r="H42" s="199"/>
      <c r="I42" s="200"/>
    </row>
    <row r="43" spans="2:9" x14ac:dyDescent="0.3">
      <c r="B43" s="196" t="s">
        <v>33</v>
      </c>
      <c r="C43" s="190" t="str">
        <f>_xlfn.XLOOKUP(Cartographie_des_TM_externes[[#This Row],[Contrôle NIST]],Method_NIST_Referential15[ID court],Method_NIST_Referential15[Exigence simplifiée])</f>
        <v>Les fuites de données non structurées sont évitées à l'aide de solutions DLP sur les postes de travail (par exemple Varonis, Symantec).</v>
      </c>
      <c r="D43" s="202"/>
      <c r="E43" s="202"/>
      <c r="F43" s="201"/>
      <c r="G43" s="203"/>
      <c r="H43" s="199"/>
      <c r="I43" s="200"/>
    </row>
    <row r="44" spans="2:9" x14ac:dyDescent="0.3">
      <c r="B44" s="196" t="s">
        <v>35</v>
      </c>
      <c r="C44" s="190" t="str">
        <f>_xlfn.XLOOKUP(Cartographie_des_TM_externes[[#This Row],[Contrôle NIST]],Method_NIST_Referential15[ID court],Method_NIST_Referential15[Exigence simplifiée])</f>
        <v xml:space="preserve">Des solutions DLP sont déployées sur les points du réseau pour prévenir les fuites de données. </v>
      </c>
      <c r="D44" s="202"/>
      <c r="E44" s="202"/>
      <c r="F44" s="201"/>
      <c r="G44" s="203"/>
      <c r="H44" s="199"/>
      <c r="I44" s="200"/>
    </row>
    <row r="45" spans="2:9" x14ac:dyDescent="0.3">
      <c r="B45" s="196" t="s">
        <v>37</v>
      </c>
      <c r="C45" s="190" t="str">
        <f>_xlfn.XLOOKUP(Cartographie_des_TM_externes[[#This Row],[Contrôle NIST]],Method_NIST_Referential15[ID court],Method_NIST_Referential15[Exigence simplifiée])</f>
        <v>Des outils sont utilisés pour désensibiliser les données</v>
      </c>
      <c r="D45" s="202"/>
      <c r="E45" s="202"/>
      <c r="F45" s="201"/>
      <c r="G45" s="203"/>
      <c r="H45" s="199"/>
      <c r="I45" s="200"/>
    </row>
    <row r="46" spans="2:9" x14ac:dyDescent="0.3">
      <c r="B46" s="196" t="s">
        <v>40</v>
      </c>
      <c r="C46" s="190" t="str">
        <f>_xlfn.XLOOKUP(Cartographie_des_TM_externes[[#This Row],[Contrôle NIST]],Method_NIST_Referential15[ID court],Method_NIST_Referential15[Exigence simplifiée])</f>
        <v>Surveillance automatique de l'internet pour détecter les fuites de données (par exemple, CyberAngel)</v>
      </c>
      <c r="D46" s="202"/>
      <c r="E46" s="202"/>
      <c r="F46" s="201"/>
      <c r="G46" s="203"/>
      <c r="H46" s="199"/>
      <c r="I46" s="200"/>
    </row>
    <row r="47" spans="2:9" x14ac:dyDescent="0.3">
      <c r="B47" s="196" t="s">
        <v>41</v>
      </c>
      <c r="C47" s="190" t="str">
        <f>_xlfn.XLOOKUP(Cartographie_des_TM_externes[[#This Row],[Contrôle NIST]],Method_NIST_Referential15[ID court],Method_NIST_Referential15[Exigence simplifiée])</f>
        <v>Les données sont cryptées</v>
      </c>
      <c r="D47" s="202"/>
      <c r="E47" s="202"/>
      <c r="F47" s="201"/>
      <c r="G47" s="203"/>
      <c r="H47" s="199"/>
      <c r="I47" s="200"/>
    </row>
    <row r="48" spans="2:9" x14ac:dyDescent="0.3">
      <c r="B48" s="196" t="s">
        <v>44</v>
      </c>
      <c r="C48" s="190" t="str">
        <f>_xlfn.XLOOKUP(Cartographie_des_TM_externes[[#This Row],[Contrôle NIST]],Method_NIST_Referential15[ID court],Method_NIST_Referential15[Exigence simplifiée])</f>
        <v>Des registres des systèmes de sécurité sont conservés.</v>
      </c>
      <c r="D48" s="202"/>
      <c r="E48" s="202"/>
      <c r="F48" s="201"/>
      <c r="G48" s="203"/>
      <c r="H48" s="199"/>
      <c r="I48" s="200"/>
    </row>
    <row r="49" spans="2:9" x14ac:dyDescent="0.3">
      <c r="B49" s="196" t="s">
        <v>46</v>
      </c>
      <c r="C49" s="190" t="str">
        <f>_xlfn.XLOOKUP(Cartographie_des_TM_externes[[#This Row],[Contrôle NIST]],Method_NIST_Referential15[ID court],Method_NIST_Referential15[Exigence simplifiée])</f>
        <v>Les Logs des systèmes de sécurité des réseaux, des solutions de sécurité, des infrastructures et des applications commerciales sont analysés.</v>
      </c>
      <c r="D49" s="202"/>
      <c r="E49" s="202"/>
      <c r="F49" s="201"/>
      <c r="G49" s="203"/>
      <c r="H49" s="199"/>
      <c r="I49" s="200"/>
    </row>
    <row r="50" spans="2:9" x14ac:dyDescent="0.3">
      <c r="B50" s="196" t="s">
        <v>48</v>
      </c>
      <c r="C50" s="190" t="str">
        <f>_xlfn.XLOOKUP(Cartographie_des_TM_externes[[#This Row],[Contrôle NIST]],Method_NIST_Referential15[ID court],Method_NIST_Referential15[Exigence simplifiée])</f>
        <v>Les Logs sont centralisés dans un SIEM (par exemple Splunk, Logpoint) et les événements anormaux sont détectés à l'aide de scénarios de détection. Des mesures correctives sont alors prises.</v>
      </c>
      <c r="D50" s="202"/>
      <c r="E50" s="202"/>
      <c r="F50" s="201"/>
      <c r="G50" s="203"/>
      <c r="H50" s="199"/>
      <c r="I50" s="200"/>
    </row>
    <row r="51" spans="2:9" x14ac:dyDescent="0.3">
      <c r="B51" s="196" t="s">
        <v>50</v>
      </c>
      <c r="C51" s="190" t="str">
        <f>_xlfn.XLOOKUP(Cartographie_des_TM_externes[[#This Row],[Contrôle NIST]],Method_NIST_Referential15[ID court],Method_NIST_Referential15[Exigence simplifiée])</f>
        <v>Les sources CTI sont utilisées pour couvrir l'ensemble du périmètre de l'entreprise</v>
      </c>
      <c r="D51" s="202"/>
      <c r="E51" s="202"/>
      <c r="F51" s="201"/>
      <c r="G51" s="203"/>
      <c r="H51" s="199"/>
      <c r="I51" s="200"/>
    </row>
    <row r="52" spans="2:9" x14ac:dyDescent="0.3">
      <c r="B52" s="196" t="s">
        <v>52</v>
      </c>
      <c r="C52" s="190" t="str">
        <f>_xlfn.XLOOKUP(Cartographie_des_TM_externes[[#This Row],[Contrôle NIST]],Method_NIST_Referential15[ID court],Method_NIST_Referential15[Exigence simplifiée])</f>
        <v>Les indicateurs de compromission sont qualifiés et corrélés</v>
      </c>
      <c r="D52" s="202"/>
      <c r="E52" s="202"/>
      <c r="F52" s="201"/>
      <c r="G52" s="203"/>
      <c r="H52" s="199"/>
      <c r="I52" s="200"/>
    </row>
    <row r="53" spans="2:9" x14ac:dyDescent="0.3">
      <c r="B53" s="196" t="s">
        <v>54</v>
      </c>
      <c r="C53" s="190" t="str">
        <f>_xlfn.XLOOKUP(Cartographie_des_TM_externes[[#This Row],[Contrôle NIST]],Method_NIST_Referential15[ID court],Method_NIST_Referential15[Exigence simplifiée])</f>
        <v>Les systèmes de détection et de prévention des intrusions sont activés et connectés au SIEM.</v>
      </c>
      <c r="D53" s="202"/>
      <c r="E53" s="202"/>
      <c r="F53" s="201"/>
      <c r="G53" s="203"/>
      <c r="H53" s="199"/>
      <c r="I53" s="200"/>
    </row>
    <row r="54" spans="2:9" x14ac:dyDescent="0.3">
      <c r="B54" s="196" t="s">
        <v>56</v>
      </c>
      <c r="C54" s="190" t="str">
        <f>_xlfn.XLOOKUP(Cartographie_des_TM_externes[[#This Row],[Contrôle NIST]],Method_NIST_Referential15[ID court],Method_NIST_Referential15[Exigence simplifiée])</f>
        <v>Des sondes de détection (ex : Darktrace, Vectra) sont déployées sur le système d'information.</v>
      </c>
      <c r="D54" s="202"/>
      <c r="E54" s="202"/>
      <c r="F54" s="201"/>
      <c r="G54" s="203"/>
      <c r="H54" s="199"/>
      <c r="I54" s="200"/>
    </row>
    <row r="55" spans="2:9" x14ac:dyDescent="0.3">
      <c r="B55" s="196" t="s">
        <v>58</v>
      </c>
      <c r="C55" s="190" t="str">
        <f>_xlfn.XLOOKUP(Cartographie_des_TM_externes[[#This Row],[Contrôle NIST]],Method_NIST_Referential15[ID court],Method_NIST_Referential15[Exigence simplifiée])</f>
        <v>Un EDR (outil de détection et de réponse pour les points finaux, par exemple Symantec, SentinelOne, Fireeye) et un bac à sable sont utilisés pour détecter les logiciels malveillants.</v>
      </c>
      <c r="D55" s="202"/>
      <c r="E55" s="202"/>
      <c r="F55" s="201"/>
      <c r="G55" s="203"/>
      <c r="H55" s="199"/>
      <c r="I55" s="200"/>
    </row>
    <row r="56" spans="2:9" x14ac:dyDescent="0.3">
      <c r="B56" s="196" t="s">
        <v>61</v>
      </c>
      <c r="C56" s="190" t="str">
        <f>_xlfn.XLOOKUP(Cartographie_des_TM_externes[[#This Row],[Contrôle NIST]],Method_NIST_Referential15[ID court],Method_NIST_Referential15[Exigence simplifiée])</f>
        <v>Des solutions anti-malware ou de prévention des intrusions (host IPS) sont déployées sur les postes de travail.</v>
      </c>
      <c r="D56" s="202"/>
      <c r="E56" s="202"/>
      <c r="F56" s="201"/>
      <c r="G56" s="203"/>
      <c r="H56" s="199"/>
      <c r="I56" s="200"/>
    </row>
    <row r="57" spans="2:9" x14ac:dyDescent="0.3">
      <c r="B57" s="196" t="s">
        <v>63</v>
      </c>
      <c r="C57" s="190" t="str">
        <f>_xlfn.XLOOKUP(Cartographie_des_TM_externes[[#This Row],[Contrôle NIST]],Method_NIST_Referential15[ID court],Method_NIST_Referential15[Exigence simplifiée])</f>
        <v>Un EDR (outil de détection et de réponse des points finaux, par exemple SentinelOne, Symantec, FireEye) est déployé sur tous les postes de travail.</v>
      </c>
      <c r="D57" s="202"/>
      <c r="E57" s="202"/>
      <c r="F57" s="201"/>
      <c r="G57" s="203"/>
      <c r="H57" s="199"/>
      <c r="I57" s="200"/>
    </row>
    <row r="58" spans="2:9" x14ac:dyDescent="0.3">
      <c r="B58" s="196" t="s">
        <v>65</v>
      </c>
      <c r="C58" s="190" t="str">
        <f>_xlfn.XLOOKUP(Cartographie_des_TM_externes[[#This Row],[Contrôle NIST]],Method_NIST_Referential15[ID court],Method_NIST_Referential15[Exigence simplifiée])</f>
        <v>Un outil de gestion des appareils (par exemple SCCM, Intune, Tanium, Jamf) est déployé sur les postes de travail.</v>
      </c>
      <c r="D58" s="202"/>
      <c r="E58" s="202"/>
      <c r="F58" s="201"/>
      <c r="G58" s="203"/>
      <c r="H58" s="199"/>
      <c r="I58" s="200"/>
    </row>
    <row r="59" spans="2:9" x14ac:dyDescent="0.3">
      <c r="B59" s="196" t="s">
        <v>67</v>
      </c>
      <c r="C59" s="190" t="str">
        <f>_xlfn.XLOOKUP(Cartographie_des_TM_externes[[#This Row],[Contrôle NIST]],Method_NIST_Referential15[ID court],Method_NIST_Referential15[Exigence simplifiée])</f>
        <v>L'accès à distance est sécurisé par un VPN crypté (Netscale, Pulse, Cisco), une vérification de l'hôte ou une authentification multifactorielle (MFA).</v>
      </c>
      <c r="D59" s="202"/>
      <c r="E59" s="202"/>
      <c r="F59" s="201"/>
      <c r="G59" s="203"/>
      <c r="H59" s="199"/>
      <c r="I59" s="200"/>
    </row>
    <row r="60" spans="2:9" x14ac:dyDescent="0.3">
      <c r="B60" s="196" t="s">
        <v>69</v>
      </c>
      <c r="C60" s="190" t="str">
        <f>_xlfn.XLOOKUP(Cartographie_des_TM_externes[[#This Row],[Contrôle NIST]],Method_NIST_Referential15[ID court],Method_NIST_Referential15[Exigence simplifiée])</f>
        <v>Les clés USB sont protégées à l'intérieur et à l'extérieur des locaux de l'entreprise (logiciel d'analyse antivirus, bac à sable, clé USB cryptée).</v>
      </c>
      <c r="D60" s="202"/>
      <c r="E60" s="202"/>
      <c r="F60" s="201"/>
      <c r="G60" s="203"/>
      <c r="H60" s="199"/>
      <c r="I60" s="200"/>
    </row>
    <row r="61" spans="2:9" x14ac:dyDescent="0.3">
      <c r="B61" s="196" t="s">
        <v>71</v>
      </c>
      <c r="C61" s="190" t="str">
        <f>_xlfn.XLOOKUP(Cartographie_des_TM_externes[[#This Row],[Contrôle NIST]],Method_NIST_Referential15[ID court],Method_NIST_Referential15[Exigence simplifiée])</f>
        <v>Un outil de gestion (par exemple MDM, Microsoft Intune, Mobile Iron, AirWatch) est installé sur les téléphones mobiles.</v>
      </c>
      <c r="D61" s="202"/>
      <c r="E61" s="202"/>
      <c r="F61" s="201"/>
      <c r="G61" s="203"/>
      <c r="H61" s="199"/>
      <c r="I61" s="200"/>
    </row>
    <row r="62" spans="2:9" x14ac:dyDescent="0.3">
      <c r="B62" s="196" t="s">
        <v>73</v>
      </c>
      <c r="C62" s="190" t="str">
        <f>_xlfn.XLOOKUP(Cartographie_des_TM_externes[[#This Row],[Contrôle NIST]],Method_NIST_Referential15[ID court],Method_NIST_Referential15[Exigence simplifiée])</f>
        <v>La plate-forme de courrier électronique est sécurisée par des analyses antivirus, le cryptage de la couche de transport (TLS), le relais de serveur, des logiciels anti-spam et anti-phishing, des logiciels de protection contre les menaces avancées (par exemple Windows ATP, Proofpoint).</v>
      </c>
      <c r="D62" s="202"/>
      <c r="E62" s="202"/>
      <c r="F62" s="201"/>
      <c r="G62" s="203"/>
      <c r="H62" s="199"/>
      <c r="I62" s="200"/>
    </row>
    <row r="63" spans="2:9" x14ac:dyDescent="0.3">
      <c r="B63" s="196" t="s">
        <v>75</v>
      </c>
      <c r="C63" s="190" t="str">
        <f>_xlfn.XLOOKUP(Cartographie_des_TM_externes[[#This Row],[Contrôle NIST]],Method_NIST_Referential15[ID court],Method_NIST_Referential15[Exigence simplifiée])</f>
        <v>Postes de travail dédiés pour les administrateurs</v>
      </c>
      <c r="D63" s="202"/>
      <c r="E63" s="202"/>
      <c r="F63" s="201"/>
      <c r="G63" s="203"/>
      <c r="H63" s="199"/>
      <c r="I63" s="200"/>
    </row>
    <row r="64" spans="2:9" x14ac:dyDescent="0.3">
      <c r="B64" s="196" t="s">
        <v>78</v>
      </c>
      <c r="C64" s="190" t="str">
        <f>_xlfn.XLOOKUP(Cartographie_des_TM_externes[[#This Row],[Contrôle NIST]],Method_NIST_Referential15[ID court],Method_NIST_Referential15[Exigence simplifiée])</f>
        <v>Une organisation dédiée à la cybersécurité est en place, avec des rôles et des responsabilités bien définis.</v>
      </c>
      <c r="D64" s="202"/>
      <c r="E64" s="202"/>
      <c r="F64" s="201"/>
      <c r="G64" s="203"/>
      <c r="H64" s="199"/>
      <c r="I64" s="200"/>
    </row>
    <row r="65" spans="2:9" x14ac:dyDescent="0.3">
      <c r="B65" s="196" t="s">
        <v>80</v>
      </c>
      <c r="C65" s="190" t="str">
        <f>_xlfn.XLOOKUP(Cartographie_des_TM_externes[[#This Row],[Contrôle NIST]],Method_NIST_Referential15[ID court],Method_NIST_Referential15[Exigence simplifiée])</f>
        <v>Sensibilisation des employés internes et externes à la cybersécurité par le biais de formations et de tests pour certaines populations.</v>
      </c>
      <c r="D65" s="202"/>
      <c r="E65" s="202"/>
      <c r="F65" s="201"/>
      <c r="G65" s="197">
        <v>1</v>
      </c>
      <c r="H65" s="199"/>
      <c r="I65" s="200"/>
    </row>
    <row r="66" spans="2:9" x14ac:dyDescent="0.3">
      <c r="B66" s="196" t="s">
        <v>82</v>
      </c>
      <c r="C66" s="190" t="str">
        <f>_xlfn.XLOOKUP(Cartographie_des_TM_externes[[#This Row],[Contrôle NIST]],Method_NIST_Referential15[ID court],Method_NIST_Referential15[Exigence simplifiée])</f>
        <v>Un onglet de bord a été formalisé pour suivre le niveau de sécurité des SI.</v>
      </c>
      <c r="D66" s="202"/>
      <c r="E66" s="202"/>
      <c r="F66" s="201"/>
      <c r="G66" s="203"/>
      <c r="H66" s="199"/>
      <c r="I66" s="200"/>
    </row>
    <row r="67" spans="2:9" x14ac:dyDescent="0.3">
      <c r="B67" s="196" t="s">
        <v>85</v>
      </c>
      <c r="C67" s="190" t="str">
        <f>_xlfn.XLOOKUP(Cartographie_des_TM_externes[[#This Row],[Contrôle NIST]],Method_NIST_Referential15[ID court],Method_NIST_Referential15[Exigence simplifiée])</f>
        <v>Un outil de gestion du cycle de vie des identités (par exemple Sailpoint, Oracle, IBM, One Identity) est utilisé pour gérer les identités des utilisateurs.</v>
      </c>
      <c r="D67" s="202"/>
      <c r="E67" s="202"/>
      <c r="F67" s="201"/>
      <c r="G67" s="203"/>
      <c r="H67" s="199"/>
      <c r="I67" s="200"/>
    </row>
    <row r="68" spans="2:9" x14ac:dyDescent="0.3">
      <c r="B68" s="196" t="s">
        <v>87</v>
      </c>
      <c r="C68" s="190" t="str">
        <f>_xlfn.XLOOKUP(Cartographie_des_TM_externes[[#This Row],[Contrôle NIST]],Method_NIST_Referential15[ID court],Method_NIST_Referential15[Exigence simplifiée])</f>
        <v>Des mécanismes alternatifs sont utilisés pour authentifier les identités techniques, comme les jetons d'authentification.</v>
      </c>
      <c r="D68" s="202"/>
      <c r="E68" s="202"/>
      <c r="F68" s="201"/>
      <c r="G68" s="203"/>
      <c r="H68" s="199"/>
      <c r="I68" s="200"/>
    </row>
    <row r="69" spans="2:9" x14ac:dyDescent="0.3">
      <c r="B69" s="196" t="s">
        <v>90</v>
      </c>
      <c r="C69" s="190" t="str">
        <f>_xlfn.XLOOKUP(Cartographie_des_TM_externes[[#This Row],[Contrôle NIST]],Method_NIST_Referential15[ID court],Method_NIST_Referential15[Exigence simplifiée])</f>
        <v>D'autres mécanismes sont utilisés pour authentifier les identités techniques, tels que les jetons d'authentification.</v>
      </c>
      <c r="D69" s="202"/>
      <c r="E69" s="202"/>
      <c r="F69" s="201"/>
      <c r="G69" s="203"/>
      <c r="H69" s="199"/>
      <c r="I69" s="200"/>
    </row>
    <row r="70" spans="2:9" x14ac:dyDescent="0.3">
      <c r="B70" s="196" t="s">
        <v>92</v>
      </c>
      <c r="C70" s="190" t="str">
        <f>_xlfn.XLOOKUP(Cartographie_des_TM_externes[[#This Row],[Contrôle NIST]],Method_NIST_Referential15[ID court],Method_NIST_Referential15[Exigence simplifiée])</f>
        <v>Des outils sont utilisés pour les enquêtes (par exemple EnCase).</v>
      </c>
      <c r="D70" s="202"/>
      <c r="E70" s="202"/>
      <c r="F70" s="201"/>
      <c r="G70" s="203"/>
      <c r="H70" s="199"/>
      <c r="I70" s="200"/>
    </row>
    <row r="71" spans="2:9" x14ac:dyDescent="0.3">
      <c r="B71" s="196" t="s">
        <v>94</v>
      </c>
      <c r="C71" s="190" t="str">
        <f>_xlfn.XLOOKUP(Cartographie_des_TM_externes[[#This Row],[Contrôle NIST]],Method_NIST_Referential15[ID court],Method_NIST_Referential15[Exigence simplifiée])</f>
        <v>Les prestataires de services d'intervention en cas d'incident sont mobilisés lors d'une crise ou d'un incident</v>
      </c>
      <c r="D71" s="202"/>
      <c r="E71" s="202"/>
      <c r="F71" s="201"/>
      <c r="G71" s="203"/>
      <c r="H71" s="199"/>
      <c r="I71" s="200"/>
    </row>
    <row r="72" spans="2:9" x14ac:dyDescent="0.3">
      <c r="B72" s="196" t="s">
        <v>97</v>
      </c>
      <c r="C72" s="190" t="str">
        <f>_xlfn.XLOOKUP(Cartographie_des_TM_externes[[#This Row],[Contrôle NIST]],Method_NIST_Referential15[ID court],Method_NIST_Referential15[Exigence simplifiée])</f>
        <v>Les applications sont sécurisées à l'aide de pare-feu, de systèmes de prévention des intrusions (IPS), de proxy-inverses et de WAF.</v>
      </c>
      <c r="D72" s="202"/>
      <c r="E72" s="202"/>
      <c r="F72" s="201"/>
      <c r="G72" s="203"/>
      <c r="H72" s="199"/>
      <c r="I72" s="200"/>
    </row>
    <row r="73" spans="2:9" x14ac:dyDescent="0.3">
      <c r="B73" s="196" t="s">
        <v>99</v>
      </c>
      <c r="C73" s="190" t="str">
        <f>_xlfn.XLOOKUP(Cartographie_des_TM_externes[[#This Row],[Contrôle NIST]],Method_NIST_Referential15[ID court],Method_NIST_Referential15[Exigence simplifiée])</f>
        <v>Les règles de segmentation du réseau sont en place</v>
      </c>
      <c r="D73" s="202"/>
      <c r="E73" s="202"/>
      <c r="F73" s="201"/>
      <c r="G73" s="203"/>
      <c r="H73" s="199"/>
      <c r="I73" s="200"/>
    </row>
    <row r="74" spans="2:9" x14ac:dyDescent="0.3">
      <c r="B74" s="196" t="s">
        <v>101</v>
      </c>
      <c r="C74" s="190" t="str">
        <f>_xlfn.XLOOKUP(Cartographie_des_TM_externes[[#This Row],[Contrôle NIST]],Method_NIST_Referential15[ID court],Method_NIST_Referential15[Exigence simplifiée])</f>
        <v>Les flux du réseau sont protégés, par exemple par un outil de micro-segmentation automatique (par exemple Illumio).</v>
      </c>
      <c r="D74" s="202"/>
      <c r="E74" s="202"/>
      <c r="F74" s="201"/>
      <c r="G74" s="203"/>
      <c r="H74" s="199"/>
      <c r="I74" s="200"/>
    </row>
    <row r="75" spans="2:9" x14ac:dyDescent="0.3">
      <c r="B75" s="196" t="s">
        <v>103</v>
      </c>
      <c r="C75" s="190" t="str">
        <f>_xlfn.XLOOKUP(Cartographie_des_TM_externes[[#This Row],[Contrôle NIST]],Method_NIST_Referential15[ID court],Method_NIST_Referential15[Exigence simplifiée])</f>
        <v>Les flux de données sont identifiés, cartographiés et centralisés dans un outil global (par exemple Tufin, AlgoSec).</v>
      </c>
      <c r="D75" s="202"/>
      <c r="E75" s="202"/>
      <c r="F75" s="201"/>
      <c r="G75" s="203"/>
      <c r="H75" s="199"/>
      <c r="I75" s="200"/>
    </row>
    <row r="76" spans="2:9" x14ac:dyDescent="0.3">
      <c r="B76" s="196" t="s">
        <v>105</v>
      </c>
      <c r="C76" s="190" t="str">
        <f>_xlfn.XLOOKUP(Cartographie_des_TM_externes[[#This Row],[Contrôle NIST]],Method_NIST_Referential15[ID court],Method_NIST_Referential15[Exigence simplifiée])</f>
        <v>Des outils automatiques analysent le réseau (par exemple NetFlow, Cisco, J-Flow, Darktrace) pour détecter les flux non autorisés ou inhabituels.</v>
      </c>
      <c r="D76" s="202"/>
      <c r="E76" s="202"/>
      <c r="F76" s="201"/>
      <c r="G76" s="203"/>
      <c r="H76" s="199"/>
      <c r="I76" s="200"/>
    </row>
    <row r="77" spans="2:9" x14ac:dyDescent="0.3">
      <c r="B77" s="196" t="s">
        <v>107</v>
      </c>
      <c r="C77" s="190" t="str">
        <f>_xlfn.XLOOKUP(Cartographie_des_TM_externes[[#This Row],[Contrôle NIST]],Method_NIST_Referential15[ID court],Method_NIST_Referential15[Exigence simplifiée])</f>
        <v>Le reporting automatique et la détection en temps réel de l'informatique fantôme sont opérationnels, par exemple à l'aide d'un outil de découverte des flux de données (par exemple Tufin, AlgoSec et/ou par l'intermédiaire d'un CASB).</v>
      </c>
      <c r="D77" s="202"/>
      <c r="E77" s="202"/>
      <c r="F77" s="201"/>
      <c r="G77" s="203"/>
      <c r="H77" s="199"/>
      <c r="I77" s="200"/>
    </row>
    <row r="78" spans="2:9" x14ac:dyDescent="0.3">
      <c r="B78" s="196" t="s">
        <v>109</v>
      </c>
      <c r="C78" s="190" t="str">
        <f>_xlfn.XLOOKUP(Cartographie_des_TM_externes[[#This Row],[Contrôle NIST]],Method_NIST_Referential15[ID court],Method_NIST_Referential15[Exigence simplifiée])</f>
        <v>Tous les accès à Internet se font via un proxy géré par l'entreprise.</v>
      </c>
      <c r="D78" s="202"/>
      <c r="E78" s="202"/>
      <c r="F78" s="201"/>
      <c r="G78" s="203"/>
      <c r="H78" s="199"/>
      <c r="I78" s="200"/>
    </row>
    <row r="79" spans="2:9" x14ac:dyDescent="0.3">
      <c r="B79" s="196" t="s">
        <v>111</v>
      </c>
      <c r="C79" s="190" t="str">
        <f>_xlfn.XLOOKUP(Cartographie_des_TM_externes[[#This Row],[Contrôle NIST]],Method_NIST_Referential15[ID court],Method_NIST_Referential15[Exigence simplifiée])</f>
        <v>Des mesures de protection sont mises en œuvre pour toutes les navigations, telles que le proxy, l'analyse des pages web, le sandboxing et le décryptage TLS.</v>
      </c>
      <c r="D79" s="202"/>
      <c r="E79" s="202"/>
      <c r="F79" s="201"/>
      <c r="G79" s="203"/>
      <c r="H79" s="199"/>
      <c r="I79" s="200"/>
    </row>
    <row r="80" spans="2:9" x14ac:dyDescent="0.3">
      <c r="B80" s="196" t="s">
        <v>113</v>
      </c>
      <c r="C80" s="190" t="str">
        <f>_xlfn.XLOOKUP(Cartographie_des_TM_externes[[#This Row],[Contrôle NIST]],Method_NIST_Referential15[ID court],Method_NIST_Referential15[Exigence simplifiée])</f>
        <v>Les services orientés vers l'internet sont sécurisés à l'aide d'une solution anti-DDoS basée sur le réseau.</v>
      </c>
      <c r="D80" s="202"/>
      <c r="E80" s="202"/>
      <c r="F80" s="201"/>
      <c r="G80" s="203"/>
      <c r="H80" s="199"/>
      <c r="I80" s="200"/>
    </row>
    <row r="81" spans="2:9" x14ac:dyDescent="0.3">
      <c r="B81" s="196" t="s">
        <v>115</v>
      </c>
      <c r="C81" s="190" t="str">
        <f>_xlfn.XLOOKUP(Cartographie_des_TM_externes[[#This Row],[Contrôle NIST]],Method_NIST_Referential15[ID court],Method_NIST_Referential15[Exigence simplifiée])</f>
        <v>Les services orientés vers l'internet sont sécurisés à l'aide d'une solution anti-DDoS basée sur les applications.</v>
      </c>
      <c r="D81" s="202"/>
      <c r="E81" s="202"/>
      <c r="F81" s="201"/>
      <c r="G81" s="203"/>
      <c r="H81" s="199"/>
      <c r="I81" s="200"/>
    </row>
    <row r="82" spans="2:9" x14ac:dyDescent="0.3">
      <c r="B82" s="196" t="s">
        <v>117</v>
      </c>
      <c r="C82" s="190" t="str">
        <f>_xlfn.XLOOKUP(Cartographie_des_TM_externes[[#This Row],[Contrôle NIST]],Method_NIST_Referential15[ID court],Method_NIST_Referential15[Exigence simplifiée])</f>
        <v>Un SI d'administration dédié et une authentification juste à temps sont en place pour empêcher tout accès non autorisé lors de l'administration à distance.</v>
      </c>
      <c r="D82" s="202"/>
      <c r="E82" s="202"/>
      <c r="F82" s="201"/>
      <c r="G82" s="203"/>
      <c r="H82" s="199"/>
      <c r="I82" s="200"/>
    </row>
    <row r="83" spans="2:9" x14ac:dyDescent="0.3">
      <c r="B83" s="196" t="s">
        <v>119</v>
      </c>
      <c r="C83" s="190" t="str">
        <f>_xlfn.XLOOKUP(Cartographie_des_TM_externes[[#This Row],[Contrôle NIST]],Method_NIST_Referential15[ID court],Method_NIST_Referential15[Exigence simplifiée])</f>
        <v>Les connexions des postes de travail externes au réseau de l'entreprise sont empêchées à l'aide de NAC (par exemple ForeScout, Palo Alto) et d'une ségrégation basée sur le type d'équipement.</v>
      </c>
      <c r="D83" s="202"/>
      <c r="E83" s="202"/>
      <c r="F83" s="201"/>
      <c r="G83" s="203"/>
      <c r="H83" s="199"/>
      <c r="I83" s="200"/>
    </row>
    <row r="84" spans="2:9" x14ac:dyDescent="0.3">
      <c r="B84" s="196" t="s">
        <v>122</v>
      </c>
      <c r="C84" s="190" t="str">
        <f>_xlfn.XLOOKUP(Cartographie_des_TM_externes[[#This Row],[Contrôle NIST]],Method_NIST_Referential15[ID court],Method_NIST_Referential15[Exigence simplifiée])</f>
        <v>Des analyses de vulnérabilité (par exemple Qualys), des analyses de code (par exemple Checkmarx, Fortify, Veracode) et des tests de pénétration (par exemple Veracode) sont également effectués.</v>
      </c>
      <c r="D84" s="202"/>
      <c r="E84" s="202"/>
      <c r="F84" s="201"/>
      <c r="G84" s="203"/>
      <c r="H84" s="199"/>
      <c r="I84" s="200"/>
    </row>
    <row r="85" spans="2:9" x14ac:dyDescent="0.3">
      <c r="B85" s="196" t="s">
        <v>124</v>
      </c>
      <c r="C85" s="190" t="str">
        <f>_xlfn.XLOOKUP(Cartographie_des_TM_externes[[#This Row],[Contrôle NIST]],Method_NIST_Referential15[ID court],Method_NIST_Referential15[Exigence simplifiée])</f>
        <v>Les infrastructures critiques sont renforcées.</v>
      </c>
      <c r="D85" s="202"/>
      <c r="E85" s="202"/>
      <c r="F85" s="201"/>
      <c r="G85" s="203"/>
      <c r="H85" s="199"/>
      <c r="I85" s="200"/>
    </row>
    <row r="86" spans="2:9" x14ac:dyDescent="0.3">
      <c r="B86" s="196" t="s">
        <v>126</v>
      </c>
      <c r="C86" s="190" t="str">
        <f>_xlfn.XLOOKUP(Cartographie_des_TM_externes[[#This Row],[Contrôle NIST]],Method_NIST_Referential15[ID court],Method_NIST_Referential15[Exigence simplifiée])</f>
        <v>Des analyses de vulnérabilité (par exemple Qualys, Rapid7, Acunetix, Tenable, OpenVAS) sont effectuées sur les serveurs, le système d'exploitation, les logiciels intermédiaires, la base de données et l'infrastructure du réseau.</v>
      </c>
      <c r="D86" s="202"/>
      <c r="E86" s="202"/>
      <c r="F86" s="201"/>
      <c r="G86" s="203"/>
      <c r="H86" s="199"/>
      <c r="I86" s="200"/>
    </row>
    <row r="87" spans="2:9" x14ac:dyDescent="0.3">
      <c r="B87" s="196" t="s">
        <v>128</v>
      </c>
      <c r="C87" s="190" t="str">
        <f>_xlfn.XLOOKUP(Cartographie_des_TM_externes[[#This Row],[Contrôle NIST]],Method_NIST_Referential15[ID court],Method_NIST_Referential15[Exigence simplifiée])</f>
        <v>Le correctif des serveurs, des logiciels intermédiaires, des bases de données et de l'infrastructure du réseau est effectué à l'aide d'outils (par exemple WSUS, SEP).</v>
      </c>
      <c r="D87" s="202"/>
      <c r="E87" s="202"/>
      <c r="F87" s="201"/>
      <c r="G87" s="203"/>
      <c r="H87" s="199"/>
      <c r="I87" s="200"/>
    </row>
    <row r="88" spans="2:9" x14ac:dyDescent="0.3">
      <c r="B88" s="196" t="s">
        <v>130</v>
      </c>
      <c r="C88" s="190" t="str">
        <f>_xlfn.XLOOKUP(Cartographie_des_TM_externes[[#This Row],[Contrôle NIST]],Method_NIST_Referential15[ID court],Method_NIST_Referential15[Exigence simplifiée])</f>
        <v>Des correctifs virtuels (par exemple Trend Micro) sont appliqués.</v>
      </c>
      <c r="D88" s="202"/>
      <c r="E88" s="202"/>
      <c r="F88" s="201"/>
      <c r="G88" s="203"/>
      <c r="H88" s="199"/>
      <c r="I88" s="200"/>
    </row>
    <row r="89" spans="2:9" x14ac:dyDescent="0.3">
      <c r="B89" s="196" t="s">
        <v>132</v>
      </c>
      <c r="C89" s="190" t="str">
        <f>_xlfn.XLOOKUP(Cartographie_des_TM_externes[[#This Row],[Contrôle NIST]],Method_NIST_Referential15[ID court],Method_NIST_Referential15[Exigence simplifiée])</f>
        <v>Toutes les modifications sont consolidées dans un outil ITSM unique et centralisé (par exemple Service Now).</v>
      </c>
      <c r="D89" s="202"/>
      <c r="E89" s="202"/>
      <c r="F89" s="201"/>
      <c r="G89" s="203"/>
      <c r="H89" s="199"/>
      <c r="I89" s="200"/>
    </row>
    <row r="90" spans="2:9" x14ac:dyDescent="0.3">
      <c r="B90" s="196" t="s">
        <v>134</v>
      </c>
      <c r="C90" s="190" t="str">
        <f>_xlfn.XLOOKUP(Cartographie_des_TM_externes[[#This Row],[Contrôle NIST]],Method_NIST_Referential15[ID court],Method_NIST_Referential15[Exigence simplifiée])</f>
        <v>Les différences avec les bases de données de configuration sont identifiées en temps réel à l'aide d'outils (par exemple Pupet, Ansible, Qualys, BigFix).</v>
      </c>
      <c r="D90" s="202"/>
      <c r="E90" s="202"/>
      <c r="F90" s="201"/>
      <c r="G90" s="203"/>
      <c r="H90" s="199"/>
      <c r="I90" s="200"/>
    </row>
    <row r="91" spans="2:9" x14ac:dyDescent="0.3">
      <c r="B91" s="196" t="s">
        <v>136</v>
      </c>
      <c r="C91" s="190" t="str">
        <f>_xlfn.XLOOKUP(Cartographie_des_TM_externes[[#This Row],[Contrôle NIST]],Method_NIST_Referential15[ID court],Method_NIST_Referential15[Exigence simplifiée])</f>
        <v>Le Tier 0 (zone sensible pour la gestion de l'AD) est séparé du reste du SI, en utilisant un poste de travail dédié pour l'administrateur du domaine et une infrastructure dédiée pour l'administration du Tier 0.</v>
      </c>
      <c r="D91" s="202"/>
      <c r="E91" s="202"/>
      <c r="F91" s="201"/>
      <c r="G91" s="203"/>
      <c r="H91" s="199"/>
      <c r="I91" s="200"/>
    </row>
    <row r="92" spans="2:9" x14ac:dyDescent="0.3">
      <c r="B92" s="196" t="s">
        <v>138</v>
      </c>
      <c r="C92" s="190" t="str">
        <f>_xlfn.XLOOKUP(Cartographie_des_TM_externes[[#This Row],[Contrôle NIST]],Method_NIST_Referential15[ID court],Method_NIST_Referential15[Exigence simplifiée])</f>
        <v>Des infrastructures sont en place pour gérer le cycle de vie des certificats utilisés, telles qu'une ICP principale unique et des outils d'inventaire et d'analyse.</v>
      </c>
      <c r="D92" s="202"/>
      <c r="E92" s="202"/>
      <c r="F92" s="201"/>
      <c r="G92" s="203"/>
      <c r="H92" s="199"/>
      <c r="I92" s="200"/>
    </row>
    <row r="93" spans="2:9" x14ac:dyDescent="0.3">
      <c r="B93" s="196" t="s">
        <v>140</v>
      </c>
      <c r="C93" s="190" t="str">
        <f>_xlfn.XLOOKUP(Cartographie_des_TM_externes[[#This Row],[Contrôle NIST]],Method_NIST_Referential15[ID court],Method_NIST_Referential15[Exigence simplifiée])</f>
        <v>Les clés privées des autorités de certification sont sécurisées dans des HSM ou dans un coffre-fort physique.</v>
      </c>
      <c r="D93" s="202"/>
      <c r="E93" s="202"/>
      <c r="F93" s="201"/>
      <c r="G93" s="203"/>
      <c r="H93" s="199"/>
      <c r="I93" s="200"/>
    </row>
    <row r="94" spans="2:9" x14ac:dyDescent="0.3">
      <c r="B94" s="196" t="s">
        <v>142</v>
      </c>
      <c r="C94" s="190" t="str">
        <f>_xlfn.XLOOKUP(Cartographie_des_TM_externes[[#This Row],[Contrôle NIST]],Method_NIST_Referential15[ID court],Method_NIST_Referential15[Exigence simplifiée])</f>
        <v>Des moyens sécurisés sont utilisés pour déployer les mises à jour à distance (MFA, tests sur un environnement de non-production).</v>
      </c>
      <c r="D94" s="202"/>
      <c r="E94" s="202"/>
      <c r="F94" s="201"/>
      <c r="G94" s="203"/>
      <c r="H94" s="199"/>
      <c r="I94" s="200"/>
    </row>
    <row r="95" spans="2:9" x14ac:dyDescent="0.3">
      <c r="B95" s="196" t="s">
        <v>146</v>
      </c>
      <c r="C95" s="190" t="str">
        <f>_xlfn.XLOOKUP(Cartographie_des_TM_externes[[#This Row],[Contrôle NIST]],Method_NIST_Referential15[ID court],Method_NIST_Referential15[Exigence simplifiée])</f>
        <v>Les données sont régulièrement sauvegardées sur les actifs de l'entreprise, y compris les équipements déconnectés, et un outil de reconstruction rapide est disponible en cas de crise.</v>
      </c>
      <c r="D95" s="202"/>
      <c r="E95" s="202"/>
      <c r="F95" s="201"/>
      <c r="G95" s="203"/>
      <c r="H95" s="199"/>
      <c r="I95" s="200"/>
    </row>
    <row r="96" spans="2:9" x14ac:dyDescent="0.3">
      <c r="B96" s="196" t="s">
        <v>149</v>
      </c>
      <c r="C96" s="190" t="str">
        <f>_xlfn.XLOOKUP(Cartographie_des_TM_externes[[#This Row],[Contrôle NIST]],Method_NIST_Referential15[ID court],Method_NIST_Referential15[Exigence simplifiée])</f>
        <v>Les menaces pesant sur l'entreprise sont identifiées et consolidées.</v>
      </c>
      <c r="D96" s="202"/>
      <c r="E96" s="202"/>
      <c r="F96" s="201"/>
      <c r="G96" s="203"/>
      <c r="H96" s="199"/>
      <c r="I96" s="200"/>
    </row>
    <row r="97" spans="1:9" x14ac:dyDescent="0.3">
      <c r="B97" s="196" t="s">
        <v>151</v>
      </c>
      <c r="C97" s="190" t="str">
        <f>_xlfn.XLOOKUP(Cartographie_des_TM_externes[[#This Row],[Contrôle NIST]],Method_NIST_Referential15[ID court],Method_NIST_Referential15[Exigence simplifiée])</f>
        <v>Les risques sont déterminés au niveau du projet/produit (boîte à outils formalisée, adaptée aux projets agiles, révisions périodiques).</v>
      </c>
      <c r="D97" s="202"/>
      <c r="E97" s="202"/>
      <c r="F97" s="201"/>
      <c r="G97" s="203"/>
      <c r="H97" s="199"/>
      <c r="I97" s="200"/>
    </row>
    <row r="98" spans="1:9" x14ac:dyDescent="0.3">
      <c r="B98" s="196" t="s">
        <v>153</v>
      </c>
      <c r="C98" s="190" t="str">
        <f>_xlfn.XLOOKUP(Cartographie_des_TM_externes[[#This Row],[Contrôle NIST]],Method_NIST_Referential15[ID court],Method_NIST_Referential15[Exigence simplifiée])</f>
        <v>Après une acquisition et avant toute nouvelle connexion, la mise en œuvre des mesures de sécurité est vérifiée.</v>
      </c>
      <c r="D98" s="202"/>
      <c r="E98" s="202"/>
      <c r="F98" s="201"/>
      <c r="G98" s="203"/>
      <c r="H98" s="199"/>
      <c r="I98" s="200"/>
    </row>
    <row r="99" spans="1:9" x14ac:dyDescent="0.3">
      <c r="B99" s="196" t="s">
        <v>155</v>
      </c>
      <c r="C99" s="190" t="str">
        <f>_xlfn.XLOOKUP(Cartographie_des_TM_externes[[#This Row],[Contrôle NIST]],Method_NIST_Referential15[ID court],Method_NIST_Referential15[Exigence simplifiée])</f>
        <v>Des audits de sécurité techniques et organisationnels sont effectués sur le système d'information.</v>
      </c>
      <c r="D99" s="202"/>
      <c r="E99" s="202"/>
      <c r="F99" s="201"/>
      <c r="G99" s="203"/>
      <c r="H99" s="199"/>
      <c r="I99" s="200"/>
    </row>
    <row r="100" spans="1:9" x14ac:dyDescent="0.3">
      <c r="B100" s="196" t="s">
        <v>158</v>
      </c>
      <c r="C100" s="190" t="str">
        <f>_xlfn.XLOOKUP(Cartographie_des_TM_externes[[#This Row],[Contrôle NIST]],Method_NIST_Referential15[ID court],Method_NIST_Referential15[Exigence simplifiée])</f>
        <v>Un processus est en place pour évaluer le respect des obligations contractuelles des tiers.</v>
      </c>
      <c r="D100" s="202"/>
      <c r="E100" s="202"/>
      <c r="F100" s="201"/>
      <c r="G100" s="203"/>
      <c r="H100" s="199"/>
      <c r="I100" s="200"/>
    </row>
    <row r="103" spans="1:9" ht="15.5" x14ac:dyDescent="0.3">
      <c r="A103" s="208" t="s">
        <v>415</v>
      </c>
    </row>
    <row r="104" spans="1:9" ht="28" x14ac:dyDescent="0.3">
      <c r="B104" s="189" t="s">
        <v>375</v>
      </c>
      <c r="C104" s="189" t="s">
        <v>403</v>
      </c>
      <c r="D104" s="189" t="s">
        <v>409</v>
      </c>
      <c r="E104" s="189" t="s">
        <v>410</v>
      </c>
      <c r="F104" s="189" t="s">
        <v>411</v>
      </c>
      <c r="G104" s="189" t="s">
        <v>412</v>
      </c>
      <c r="H104" s="189" t="s">
        <v>374</v>
      </c>
      <c r="I104" s="189" t="s">
        <v>408</v>
      </c>
    </row>
    <row r="105" spans="1:9" x14ac:dyDescent="0.3">
      <c r="B105" s="190" t="s">
        <v>5</v>
      </c>
      <c r="C105" s="190" t="str">
        <f>_xlfn.XLOOKUP(Cartographie_des_services_externes_à_prix_fixe[[#This Row],[Contrôle NIST]],Method_NIST_Referential15[ID court],Method_NIST_Referential15[Exigence simplifiée])</f>
        <v>Les outils sont utilisés par les experts en applications pour le cycle de développement des logiciels (SDLC).</v>
      </c>
      <c r="D105" s="191" t="s">
        <v>201</v>
      </c>
      <c r="E105" s="191"/>
      <c r="F105" s="205"/>
      <c r="G105" s="193"/>
      <c r="H105" s="194"/>
      <c r="I105" s="195"/>
    </row>
    <row r="106" spans="1:9" x14ac:dyDescent="0.3">
      <c r="B106" s="196" t="s">
        <v>8</v>
      </c>
      <c r="C106" s="190" t="str">
        <f>_xlfn.XLOOKUP(Cartographie_des_services_externes_à_prix_fixe[[#This Row],[Contrôle NIST]],Method_NIST_Referential15[ID court],Method_NIST_Referential15[Exigence simplifiée])</f>
        <v>Des outils de surveillance (par exemple Centreon) sont utilisés au niveau de l'application.</v>
      </c>
      <c r="D106" s="191"/>
      <c r="E106" s="191"/>
      <c r="F106" s="205"/>
      <c r="G106" s="197">
        <v>0.5</v>
      </c>
      <c r="H106" s="194"/>
      <c r="I106" s="195"/>
    </row>
    <row r="107" spans="1:9" x14ac:dyDescent="0.3">
      <c r="B107" s="196" t="s">
        <v>10</v>
      </c>
      <c r="C107" s="190" t="str">
        <f>_xlfn.XLOOKUP(Cartographie_des_services_externes_à_prix_fixe[[#This Row],[Contrôle NIST]],Method_NIST_Referential15[ID court],Method_NIST_Referential15[Exigence simplifiée])</f>
        <v>Les actifs obsolètes sont bloqués, remplacés ou protégés.</v>
      </c>
      <c r="D107" s="191" t="s">
        <v>202</v>
      </c>
      <c r="E107" s="191"/>
      <c r="F107" s="205"/>
      <c r="G107" s="197">
        <v>0.3</v>
      </c>
      <c r="H107" s="194"/>
      <c r="I107" s="195"/>
    </row>
    <row r="108" spans="1:9" x14ac:dyDescent="0.3">
      <c r="B108" s="196" t="s">
        <v>13</v>
      </c>
      <c r="C108" s="190" t="str">
        <f>_xlfn.XLOOKUP(Cartographie_des_services_externes_à_prix_fixe[[#This Row],[Contrôle NIST]],Method_NIST_Referential15[ID court],Method_NIST_Referential15[Exigence simplifiée])</f>
        <v>Les biens ou les disques durs peuvent être détruits pour des raisons de sécurité lorsqu'ils sont retirés de l'environnement de production.</v>
      </c>
      <c r="D108" s="191" t="s">
        <v>203</v>
      </c>
      <c r="E108" s="191"/>
      <c r="F108" s="205"/>
      <c r="G108" s="197">
        <v>0.2</v>
      </c>
      <c r="H108" s="194"/>
      <c r="I108" s="195"/>
    </row>
    <row r="109" spans="1:9" x14ac:dyDescent="0.3">
      <c r="B109" s="198" t="s">
        <v>16</v>
      </c>
      <c r="C109" s="190" t="str">
        <f>_xlfn.XLOOKUP(Cartographie_des_services_externes_à_prix_fixe[[#This Row],[Contrôle NIST]],Method_NIST_Referential15[ID court],Method_NIST_Referential15[Exigence simplifiée])</f>
        <v>Des options de redondance dans les centres de données situés dans différentes régions sont mises en place.</v>
      </c>
      <c r="D109" s="191" t="s">
        <v>204</v>
      </c>
      <c r="E109" s="191"/>
      <c r="F109" s="205"/>
      <c r="G109" s="204">
        <v>1</v>
      </c>
      <c r="H109" s="194"/>
      <c r="I109" s="195"/>
    </row>
    <row r="110" spans="1:9" x14ac:dyDescent="0.3">
      <c r="B110" s="196" t="s">
        <v>18</v>
      </c>
      <c r="C110" s="190" t="str">
        <f>_xlfn.XLOOKUP(Cartographie_des_services_externes_à_prix_fixe[[#This Row],[Contrôle NIST]],Method_NIST_Referential15[ID court],Method_NIST_Referential15[Exigence simplifiée])</f>
        <v>Des options de sauvegarde sont mises en place</v>
      </c>
      <c r="D110" s="191"/>
      <c r="E110" s="191"/>
      <c r="F110" s="205"/>
      <c r="G110" s="197"/>
      <c r="H110" s="199"/>
      <c r="I110" s="200"/>
    </row>
    <row r="111" spans="1:9" x14ac:dyDescent="0.3">
      <c r="B111" s="196" t="s">
        <v>20</v>
      </c>
      <c r="C111" s="190" t="str">
        <f>_xlfn.XLOOKUP(Cartographie_des_services_externes_à_prix_fixe[[#This Row],[Contrôle NIST]],Method_NIST_Referential15[ID court],Method_NIST_Referential15[Exigence simplifiée])</f>
        <v>Les bastions sont utilisés pour accéder aux consoles en Cloud</v>
      </c>
      <c r="D111" s="202"/>
      <c r="E111" s="202"/>
      <c r="F111" s="201"/>
      <c r="G111" s="203"/>
      <c r="H111" s="199"/>
      <c r="I111" s="200"/>
    </row>
    <row r="112" spans="1:9" x14ac:dyDescent="0.3">
      <c r="B112" s="196" t="s">
        <v>22</v>
      </c>
      <c r="C112" s="190" t="str">
        <f>_xlfn.XLOOKUP(Cartographie_des_services_externes_à_prix_fixe[[#This Row],[Contrôle NIST]],Method_NIST_Referential15[ID court],Method_NIST_Referential15[Exigence simplifiée])</f>
        <v>Un modèle de sécurité basé sur la confiance zéro est utilisé.</v>
      </c>
      <c r="D112" s="202"/>
      <c r="E112" s="202"/>
      <c r="F112" s="201"/>
      <c r="G112" s="203"/>
      <c r="H112" s="199"/>
      <c r="I112" s="200"/>
    </row>
    <row r="113" spans="2:9" x14ac:dyDescent="0.3">
      <c r="B113" s="196" t="s">
        <v>25</v>
      </c>
      <c r="C113" s="190" t="str">
        <f>_xlfn.XLOOKUP(Cartographie_des_services_externes_à_prix_fixe[[#This Row],[Contrôle NIST]],Method_NIST_Referential15[ID court],Method_NIST_Referential15[Exigence simplifiée])</f>
        <v>Utilisation d'outils de classification et de cartographie des données</v>
      </c>
      <c r="D113" s="202"/>
      <c r="E113" s="202"/>
      <c r="F113" s="201"/>
      <c r="G113" s="203"/>
      <c r="H113" s="199"/>
      <c r="I113" s="200"/>
    </row>
    <row r="114" spans="2:9" x14ac:dyDescent="0.3">
      <c r="B114" s="196" t="s">
        <v>27</v>
      </c>
      <c r="C114" s="190" t="str">
        <f>_xlfn.XLOOKUP(Cartographie_des_services_externes_à_prix_fixe[[#This Row],[Contrôle NIST]],Method_NIST_Referential15[ID court],Method_NIST_Referential15[Exigence simplifiée])</f>
        <v>Un registre des données personnelles est tenu et contrôlé</v>
      </c>
      <c r="D114" s="202"/>
      <c r="E114" s="202"/>
      <c r="F114" s="201"/>
      <c r="G114" s="203"/>
      <c r="H114" s="199"/>
      <c r="I114" s="200"/>
    </row>
    <row r="115" spans="2:9" x14ac:dyDescent="0.3">
      <c r="B115" s="196" t="s">
        <v>29</v>
      </c>
      <c r="C115" s="190" t="str">
        <f>_xlfn.XLOOKUP(Cartographie_des_services_externes_à_prix_fixe[[#This Row],[Contrôle NIST]],Method_NIST_Referential15[ID court],Method_NIST_Referential15[Exigence simplifiée])</f>
        <v>Une solution de gestion des risques numériques (solution DRM : Varonis, AIP) est utilisée pour détecter les fuites de données sur Internet.</v>
      </c>
      <c r="D115" s="202"/>
      <c r="E115" s="202"/>
      <c r="F115" s="201"/>
      <c r="G115" s="203"/>
      <c r="H115" s="199"/>
      <c r="I115" s="200"/>
    </row>
    <row r="116" spans="2:9" x14ac:dyDescent="0.3">
      <c r="B116" s="196" t="s">
        <v>31</v>
      </c>
      <c r="C116" s="190" t="str">
        <f>_xlfn.XLOOKUP(Cartographie_des_services_externes_à_prix_fixe[[#This Row],[Contrôle NIST]],Method_NIST_Referential15[ID court],Method_NIST_Referential15[Exigence simplifiée])</f>
        <v>Les données sensibles en transit sont sécurisées (via une solution DLP, des règles SIEM, une solution d'échange sécurisée).</v>
      </c>
      <c r="D116" s="202"/>
      <c r="E116" s="202"/>
      <c r="F116" s="201"/>
      <c r="G116" s="203"/>
      <c r="H116" s="199"/>
      <c r="I116" s="200"/>
    </row>
    <row r="117" spans="2:9" x14ac:dyDescent="0.3">
      <c r="B117" s="196" t="s">
        <v>33</v>
      </c>
      <c r="C117" s="190" t="str">
        <f>_xlfn.XLOOKUP(Cartographie_des_services_externes_à_prix_fixe[[#This Row],[Contrôle NIST]],Method_NIST_Referential15[ID court],Method_NIST_Referential15[Exigence simplifiée])</f>
        <v>Les fuites de données non structurées sont évitées à l'aide de solutions DLP sur les postes de travail (par exemple Varonis, Symantec).</v>
      </c>
      <c r="D117" s="202"/>
      <c r="E117" s="202"/>
      <c r="F117" s="201"/>
      <c r="G117" s="203"/>
      <c r="H117" s="199"/>
      <c r="I117" s="200"/>
    </row>
    <row r="118" spans="2:9" x14ac:dyDescent="0.3">
      <c r="B118" s="196" t="s">
        <v>35</v>
      </c>
      <c r="C118" s="190" t="str">
        <f>_xlfn.XLOOKUP(Cartographie_des_services_externes_à_prix_fixe[[#This Row],[Contrôle NIST]],Method_NIST_Referential15[ID court],Method_NIST_Referential15[Exigence simplifiée])</f>
        <v xml:space="preserve">Des solutions DLP sont déployées sur les points du réseau pour prévenir les fuites de données. </v>
      </c>
      <c r="D118" s="202"/>
      <c r="E118" s="202"/>
      <c r="F118" s="201"/>
      <c r="G118" s="203"/>
      <c r="H118" s="199"/>
      <c r="I118" s="200"/>
    </row>
    <row r="119" spans="2:9" x14ac:dyDescent="0.3">
      <c r="B119" s="196" t="s">
        <v>37</v>
      </c>
      <c r="C119" s="190" t="str">
        <f>_xlfn.XLOOKUP(Cartographie_des_services_externes_à_prix_fixe[[#This Row],[Contrôle NIST]],Method_NIST_Referential15[ID court],Method_NIST_Referential15[Exigence simplifiée])</f>
        <v>Des outils sont utilisés pour désensibiliser les données</v>
      </c>
      <c r="D119" s="202"/>
      <c r="E119" s="202"/>
      <c r="F119" s="201"/>
      <c r="G119" s="203"/>
      <c r="H119" s="199"/>
      <c r="I119" s="200"/>
    </row>
    <row r="120" spans="2:9" x14ac:dyDescent="0.3">
      <c r="B120" s="196" t="s">
        <v>40</v>
      </c>
      <c r="C120" s="190" t="str">
        <f>_xlfn.XLOOKUP(Cartographie_des_services_externes_à_prix_fixe[[#This Row],[Contrôle NIST]],Method_NIST_Referential15[ID court],Method_NIST_Referential15[Exigence simplifiée])</f>
        <v>Surveillance automatique de l'internet pour détecter les fuites de données (par exemple, CyberAngel)</v>
      </c>
      <c r="D120" s="202"/>
      <c r="E120" s="202"/>
      <c r="F120" s="201"/>
      <c r="G120" s="203"/>
      <c r="H120" s="199"/>
      <c r="I120" s="200"/>
    </row>
    <row r="121" spans="2:9" x14ac:dyDescent="0.3">
      <c r="B121" s="196" t="s">
        <v>41</v>
      </c>
      <c r="C121" s="190" t="str">
        <f>_xlfn.XLOOKUP(Cartographie_des_services_externes_à_prix_fixe[[#This Row],[Contrôle NIST]],Method_NIST_Referential15[ID court],Method_NIST_Referential15[Exigence simplifiée])</f>
        <v>Les données sont cryptées</v>
      </c>
      <c r="D121" s="202"/>
      <c r="E121" s="202"/>
      <c r="F121" s="201"/>
      <c r="G121" s="203"/>
      <c r="H121" s="199"/>
      <c r="I121" s="200"/>
    </row>
    <row r="122" spans="2:9" x14ac:dyDescent="0.3">
      <c r="B122" s="196" t="s">
        <v>44</v>
      </c>
      <c r="C122" s="190" t="str">
        <f>_xlfn.XLOOKUP(Cartographie_des_services_externes_à_prix_fixe[[#This Row],[Contrôle NIST]],Method_NIST_Referential15[ID court],Method_NIST_Referential15[Exigence simplifiée])</f>
        <v>Des registres des systèmes de sécurité sont conservés.</v>
      </c>
      <c r="D122" s="202"/>
      <c r="E122" s="202"/>
      <c r="F122" s="201"/>
      <c r="G122" s="203"/>
      <c r="H122" s="199"/>
      <c r="I122" s="200"/>
    </row>
    <row r="123" spans="2:9" x14ac:dyDescent="0.3">
      <c r="B123" s="196" t="s">
        <v>46</v>
      </c>
      <c r="C123" s="190" t="str">
        <f>_xlfn.XLOOKUP(Cartographie_des_services_externes_à_prix_fixe[[#This Row],[Contrôle NIST]],Method_NIST_Referential15[ID court],Method_NIST_Referential15[Exigence simplifiée])</f>
        <v>Les Logs des systèmes de sécurité des réseaux, des solutions de sécurité, des infrastructures et des applications commerciales sont analysés.</v>
      </c>
      <c r="D123" s="202"/>
      <c r="E123" s="202"/>
      <c r="F123" s="201"/>
      <c r="G123" s="203"/>
      <c r="H123" s="199"/>
      <c r="I123" s="200"/>
    </row>
    <row r="124" spans="2:9" x14ac:dyDescent="0.3">
      <c r="B124" s="196" t="s">
        <v>48</v>
      </c>
      <c r="C124" s="190" t="str">
        <f>_xlfn.XLOOKUP(Cartographie_des_services_externes_à_prix_fixe[[#This Row],[Contrôle NIST]],Method_NIST_Referential15[ID court],Method_NIST_Referential15[Exigence simplifiée])</f>
        <v>Les Logs sont centralisés dans un SIEM (par exemple Splunk, Logpoint) et les événements anormaux sont détectés à l'aide de scénarios de détection. Des mesures correctives sont alors prises.</v>
      </c>
      <c r="D124" s="202"/>
      <c r="E124" s="202"/>
      <c r="F124" s="201"/>
      <c r="G124" s="203"/>
      <c r="H124" s="199"/>
      <c r="I124" s="200"/>
    </row>
    <row r="125" spans="2:9" x14ac:dyDescent="0.3">
      <c r="B125" s="196" t="s">
        <v>50</v>
      </c>
      <c r="C125" s="190" t="str">
        <f>_xlfn.XLOOKUP(Cartographie_des_services_externes_à_prix_fixe[[#This Row],[Contrôle NIST]],Method_NIST_Referential15[ID court],Method_NIST_Referential15[Exigence simplifiée])</f>
        <v>Les sources CTI sont utilisées pour couvrir l'ensemble du périmètre de l'entreprise</v>
      </c>
      <c r="D125" s="202"/>
      <c r="E125" s="202"/>
      <c r="F125" s="201"/>
      <c r="G125" s="203"/>
      <c r="H125" s="199"/>
      <c r="I125" s="200"/>
    </row>
    <row r="126" spans="2:9" x14ac:dyDescent="0.3">
      <c r="B126" s="196" t="s">
        <v>52</v>
      </c>
      <c r="C126" s="190" t="str">
        <f>_xlfn.XLOOKUP(Cartographie_des_services_externes_à_prix_fixe[[#This Row],[Contrôle NIST]],Method_NIST_Referential15[ID court],Method_NIST_Referential15[Exigence simplifiée])</f>
        <v>Les indicateurs de compromission sont qualifiés et corrélés</v>
      </c>
      <c r="D126" s="202"/>
      <c r="E126" s="202"/>
      <c r="F126" s="201"/>
      <c r="G126" s="203"/>
      <c r="H126" s="199"/>
      <c r="I126" s="200"/>
    </row>
    <row r="127" spans="2:9" x14ac:dyDescent="0.3">
      <c r="B127" s="196" t="s">
        <v>54</v>
      </c>
      <c r="C127" s="190" t="str">
        <f>_xlfn.XLOOKUP(Cartographie_des_services_externes_à_prix_fixe[[#This Row],[Contrôle NIST]],Method_NIST_Referential15[ID court],Method_NIST_Referential15[Exigence simplifiée])</f>
        <v>Les systèmes de détection et de prévention des intrusions sont activés et connectés au SIEM.</v>
      </c>
      <c r="D127" s="202"/>
      <c r="E127" s="202"/>
      <c r="F127" s="201"/>
      <c r="G127" s="203"/>
      <c r="H127" s="199"/>
      <c r="I127" s="200"/>
    </row>
    <row r="128" spans="2:9" x14ac:dyDescent="0.3">
      <c r="B128" s="196" t="s">
        <v>56</v>
      </c>
      <c r="C128" s="190" t="str">
        <f>_xlfn.XLOOKUP(Cartographie_des_services_externes_à_prix_fixe[[#This Row],[Contrôle NIST]],Method_NIST_Referential15[ID court],Method_NIST_Referential15[Exigence simplifiée])</f>
        <v>Des sondes de détection (ex : Darktrace, Vectra) sont déployées sur le système d'information.</v>
      </c>
      <c r="D128" s="202"/>
      <c r="E128" s="202"/>
      <c r="F128" s="201"/>
      <c r="G128" s="203"/>
      <c r="H128" s="199"/>
      <c r="I128" s="200"/>
    </row>
    <row r="129" spans="2:9" x14ac:dyDescent="0.3">
      <c r="B129" s="196" t="s">
        <v>58</v>
      </c>
      <c r="C129" s="190" t="str">
        <f>_xlfn.XLOOKUP(Cartographie_des_services_externes_à_prix_fixe[[#This Row],[Contrôle NIST]],Method_NIST_Referential15[ID court],Method_NIST_Referential15[Exigence simplifiée])</f>
        <v>Un EDR (outil de détection et de réponse pour les points finaux, par exemple Symantec, SentinelOne, Fireeye) et un bac à sable sont utilisés pour détecter les logiciels malveillants.</v>
      </c>
      <c r="D129" s="202"/>
      <c r="E129" s="202"/>
      <c r="F129" s="201"/>
      <c r="G129" s="203"/>
      <c r="H129" s="199"/>
      <c r="I129" s="200"/>
    </row>
    <row r="130" spans="2:9" x14ac:dyDescent="0.3">
      <c r="B130" s="196" t="s">
        <v>61</v>
      </c>
      <c r="C130" s="190" t="str">
        <f>_xlfn.XLOOKUP(Cartographie_des_services_externes_à_prix_fixe[[#This Row],[Contrôle NIST]],Method_NIST_Referential15[ID court],Method_NIST_Referential15[Exigence simplifiée])</f>
        <v>Des solutions anti-malware ou de prévention des intrusions (host IPS) sont déployées sur les postes de travail.</v>
      </c>
      <c r="D130" s="202"/>
      <c r="E130" s="202"/>
      <c r="F130" s="201"/>
      <c r="G130" s="203"/>
      <c r="H130" s="199"/>
      <c r="I130" s="200"/>
    </row>
    <row r="131" spans="2:9" x14ac:dyDescent="0.3">
      <c r="B131" s="196" t="s">
        <v>63</v>
      </c>
      <c r="C131" s="190" t="str">
        <f>_xlfn.XLOOKUP(Cartographie_des_services_externes_à_prix_fixe[[#This Row],[Contrôle NIST]],Method_NIST_Referential15[ID court],Method_NIST_Referential15[Exigence simplifiée])</f>
        <v>Un EDR (outil de détection et de réponse des points finaux, par exemple SentinelOne, Symantec, FireEye) est déployé sur tous les postes de travail.</v>
      </c>
      <c r="D131" s="202"/>
      <c r="E131" s="202"/>
      <c r="F131" s="201"/>
      <c r="G131" s="203"/>
      <c r="H131" s="199"/>
      <c r="I131" s="200"/>
    </row>
    <row r="132" spans="2:9" x14ac:dyDescent="0.3">
      <c r="B132" s="196" t="s">
        <v>65</v>
      </c>
      <c r="C132" s="190" t="str">
        <f>_xlfn.XLOOKUP(Cartographie_des_services_externes_à_prix_fixe[[#This Row],[Contrôle NIST]],Method_NIST_Referential15[ID court],Method_NIST_Referential15[Exigence simplifiée])</f>
        <v>Un outil de gestion des appareils (par exemple SCCM, Intune, Tanium, Jamf) est déployé sur les postes de travail.</v>
      </c>
      <c r="D132" s="202"/>
      <c r="E132" s="202"/>
      <c r="F132" s="201"/>
      <c r="G132" s="203"/>
      <c r="H132" s="199"/>
      <c r="I132" s="200"/>
    </row>
    <row r="133" spans="2:9" x14ac:dyDescent="0.3">
      <c r="B133" s="196" t="s">
        <v>67</v>
      </c>
      <c r="C133" s="190" t="str">
        <f>_xlfn.XLOOKUP(Cartographie_des_services_externes_à_prix_fixe[[#This Row],[Contrôle NIST]],Method_NIST_Referential15[ID court],Method_NIST_Referential15[Exigence simplifiée])</f>
        <v>L'accès à distance est sécurisé par un VPN crypté (Netscale, Pulse, Cisco), une vérification de l'hôte ou une authentification multifactorielle (MFA).</v>
      </c>
      <c r="D133" s="202"/>
      <c r="E133" s="202"/>
      <c r="F133" s="201"/>
      <c r="G133" s="203"/>
      <c r="H133" s="199"/>
      <c r="I133" s="200"/>
    </row>
    <row r="134" spans="2:9" x14ac:dyDescent="0.3">
      <c r="B134" s="196" t="s">
        <v>69</v>
      </c>
      <c r="C134" s="190" t="str">
        <f>_xlfn.XLOOKUP(Cartographie_des_services_externes_à_prix_fixe[[#This Row],[Contrôle NIST]],Method_NIST_Referential15[ID court],Method_NIST_Referential15[Exigence simplifiée])</f>
        <v>Les clés USB sont protégées à l'intérieur et à l'extérieur des locaux de l'entreprise (logiciel d'analyse antivirus, bac à sable, clé USB cryptée).</v>
      </c>
      <c r="D134" s="202"/>
      <c r="E134" s="202"/>
      <c r="F134" s="201"/>
      <c r="G134" s="203"/>
      <c r="H134" s="199"/>
      <c r="I134" s="200"/>
    </row>
    <row r="135" spans="2:9" x14ac:dyDescent="0.3">
      <c r="B135" s="196" t="s">
        <v>71</v>
      </c>
      <c r="C135" s="190" t="str">
        <f>_xlfn.XLOOKUP(Cartographie_des_services_externes_à_prix_fixe[[#This Row],[Contrôle NIST]],Method_NIST_Referential15[ID court],Method_NIST_Referential15[Exigence simplifiée])</f>
        <v>Un outil de gestion (par exemple MDM, Microsoft Intune, Mobile Iron, AirWatch) est installé sur les téléphones mobiles.</v>
      </c>
      <c r="D135" s="202"/>
      <c r="E135" s="202"/>
      <c r="F135" s="201"/>
      <c r="G135" s="203"/>
      <c r="H135" s="199"/>
      <c r="I135" s="200"/>
    </row>
    <row r="136" spans="2:9" x14ac:dyDescent="0.3">
      <c r="B136" s="196" t="s">
        <v>73</v>
      </c>
      <c r="C136" s="190" t="str">
        <f>_xlfn.XLOOKUP(Cartographie_des_services_externes_à_prix_fixe[[#This Row],[Contrôle NIST]],Method_NIST_Referential15[ID court],Method_NIST_Referential15[Exigence simplifiée])</f>
        <v>La plate-forme de courrier électronique est sécurisée par des analyses antivirus, le cryptage de la couche de transport (TLS), le relais de serveur, des logiciels anti-spam et anti-phishing, des logiciels de protection contre les menaces avancées (par exemple Windows ATP, Proofpoint).</v>
      </c>
      <c r="D136" s="202"/>
      <c r="E136" s="202"/>
      <c r="F136" s="201"/>
      <c r="G136" s="203"/>
      <c r="H136" s="199"/>
      <c r="I136" s="200"/>
    </row>
    <row r="137" spans="2:9" x14ac:dyDescent="0.3">
      <c r="B137" s="196" t="s">
        <v>75</v>
      </c>
      <c r="C137" s="190" t="str">
        <f>_xlfn.XLOOKUP(Cartographie_des_services_externes_à_prix_fixe[[#This Row],[Contrôle NIST]],Method_NIST_Referential15[ID court],Method_NIST_Referential15[Exigence simplifiée])</f>
        <v>Postes de travail dédiés pour les administrateurs</v>
      </c>
      <c r="D137" s="202"/>
      <c r="E137" s="202"/>
      <c r="F137" s="201"/>
      <c r="G137" s="203"/>
      <c r="H137" s="199"/>
      <c r="I137" s="200"/>
    </row>
    <row r="138" spans="2:9" x14ac:dyDescent="0.3">
      <c r="B138" s="196" t="s">
        <v>78</v>
      </c>
      <c r="C138" s="190" t="str">
        <f>_xlfn.XLOOKUP(Cartographie_des_services_externes_à_prix_fixe[[#This Row],[Contrôle NIST]],Method_NIST_Referential15[ID court],Method_NIST_Referential15[Exigence simplifiée])</f>
        <v>Une organisation dédiée à la cybersécurité est en place, avec des rôles et des responsabilités bien définis.</v>
      </c>
      <c r="D138" s="202"/>
      <c r="E138" s="202"/>
      <c r="F138" s="201"/>
      <c r="G138" s="203"/>
      <c r="H138" s="199"/>
      <c r="I138" s="200"/>
    </row>
    <row r="139" spans="2:9" x14ac:dyDescent="0.3">
      <c r="B139" s="196" t="s">
        <v>80</v>
      </c>
      <c r="C139" s="190" t="str">
        <f>_xlfn.XLOOKUP(Cartographie_des_services_externes_à_prix_fixe[[#This Row],[Contrôle NIST]],Method_NIST_Referential15[ID court],Method_NIST_Referential15[Exigence simplifiée])</f>
        <v>Sensibilisation des employés internes et externes à la cybersécurité par le biais de formations et de tests pour certaines populations.</v>
      </c>
      <c r="D139" s="202"/>
      <c r="E139" s="202"/>
      <c r="F139" s="201"/>
      <c r="G139" s="203"/>
      <c r="H139" s="199"/>
      <c r="I139" s="200"/>
    </row>
    <row r="140" spans="2:9" x14ac:dyDescent="0.3">
      <c r="B140" s="196" t="s">
        <v>82</v>
      </c>
      <c r="C140" s="190" t="str">
        <f>_xlfn.XLOOKUP(Cartographie_des_services_externes_à_prix_fixe[[#This Row],[Contrôle NIST]],Method_NIST_Referential15[ID court],Method_NIST_Referential15[Exigence simplifiée])</f>
        <v>Un onglet de bord a été formalisé pour suivre le niveau de sécurité des SI.</v>
      </c>
      <c r="D140" s="202"/>
      <c r="E140" s="202"/>
      <c r="F140" s="201"/>
      <c r="G140" s="203"/>
      <c r="H140" s="199"/>
      <c r="I140" s="200"/>
    </row>
    <row r="141" spans="2:9" x14ac:dyDescent="0.3">
      <c r="B141" s="196" t="s">
        <v>85</v>
      </c>
      <c r="C141" s="190" t="str">
        <f>_xlfn.XLOOKUP(Cartographie_des_services_externes_à_prix_fixe[[#This Row],[Contrôle NIST]],Method_NIST_Referential15[ID court],Method_NIST_Referential15[Exigence simplifiée])</f>
        <v>Un outil de gestion du cycle de vie des identités (par exemple Sailpoint, Oracle, IBM, One Identity) est utilisé pour gérer les identités des utilisateurs.</v>
      </c>
      <c r="D141" s="202"/>
      <c r="E141" s="202"/>
      <c r="F141" s="201"/>
      <c r="G141" s="203"/>
      <c r="H141" s="199"/>
      <c r="I141" s="200"/>
    </row>
    <row r="142" spans="2:9" x14ac:dyDescent="0.3">
      <c r="B142" s="196" t="s">
        <v>87</v>
      </c>
      <c r="C142" s="190" t="str">
        <f>_xlfn.XLOOKUP(Cartographie_des_services_externes_à_prix_fixe[[#This Row],[Contrôle NIST]],Method_NIST_Referential15[ID court],Method_NIST_Referential15[Exigence simplifiée])</f>
        <v>Des mécanismes alternatifs sont utilisés pour authentifier les identités techniques, comme les jetons d'authentification.</v>
      </c>
      <c r="D142" s="202"/>
      <c r="E142" s="202"/>
      <c r="F142" s="201"/>
      <c r="G142" s="203"/>
      <c r="H142" s="199"/>
      <c r="I142" s="200"/>
    </row>
    <row r="143" spans="2:9" x14ac:dyDescent="0.3">
      <c r="B143" s="196" t="s">
        <v>90</v>
      </c>
      <c r="C143" s="190" t="str">
        <f>_xlfn.XLOOKUP(Cartographie_des_services_externes_à_prix_fixe[[#This Row],[Contrôle NIST]],Method_NIST_Referential15[ID court],Method_NIST_Referential15[Exigence simplifiée])</f>
        <v>D'autres mécanismes sont utilisés pour authentifier les identités techniques, tels que les jetons d'authentification.</v>
      </c>
      <c r="D143" s="202"/>
      <c r="E143" s="202"/>
      <c r="F143" s="201"/>
      <c r="G143" s="203"/>
      <c r="H143" s="199"/>
      <c r="I143" s="200"/>
    </row>
    <row r="144" spans="2:9" x14ac:dyDescent="0.3">
      <c r="B144" s="196" t="s">
        <v>92</v>
      </c>
      <c r="C144" s="190" t="str">
        <f>_xlfn.XLOOKUP(Cartographie_des_services_externes_à_prix_fixe[[#This Row],[Contrôle NIST]],Method_NIST_Referential15[ID court],Method_NIST_Referential15[Exigence simplifiée])</f>
        <v>Des outils sont utilisés pour les enquêtes (par exemple EnCase).</v>
      </c>
      <c r="D144" s="202"/>
      <c r="E144" s="202"/>
      <c r="F144" s="201"/>
      <c r="G144" s="203"/>
      <c r="H144" s="199"/>
      <c r="I144" s="200"/>
    </row>
    <row r="145" spans="2:9" x14ac:dyDescent="0.3">
      <c r="B145" s="196" t="s">
        <v>94</v>
      </c>
      <c r="C145" s="190" t="str">
        <f>_xlfn.XLOOKUP(Cartographie_des_services_externes_à_prix_fixe[[#This Row],[Contrôle NIST]],Method_NIST_Referential15[ID court],Method_NIST_Referential15[Exigence simplifiée])</f>
        <v>Les prestataires de services d'intervention en cas d'incident sont mobilisés lors d'une crise ou d'un incident</v>
      </c>
      <c r="D145" s="202"/>
      <c r="E145" s="202"/>
      <c r="F145" s="201"/>
      <c r="G145" s="203"/>
      <c r="H145" s="199"/>
      <c r="I145" s="200"/>
    </row>
    <row r="146" spans="2:9" x14ac:dyDescent="0.3">
      <c r="B146" s="196" t="s">
        <v>97</v>
      </c>
      <c r="C146" s="190" t="str">
        <f>_xlfn.XLOOKUP(Cartographie_des_services_externes_à_prix_fixe[[#This Row],[Contrôle NIST]],Method_NIST_Referential15[ID court],Method_NIST_Referential15[Exigence simplifiée])</f>
        <v>Les applications sont sécurisées à l'aide de pare-feu, de systèmes de prévention des intrusions (IPS), de proxy-inverses et de WAF.</v>
      </c>
      <c r="D146" s="202"/>
      <c r="E146" s="202"/>
      <c r="F146" s="201"/>
      <c r="G146" s="203"/>
      <c r="H146" s="199"/>
      <c r="I146" s="200"/>
    </row>
    <row r="147" spans="2:9" x14ac:dyDescent="0.3">
      <c r="B147" s="196" t="s">
        <v>99</v>
      </c>
      <c r="C147" s="190" t="str">
        <f>_xlfn.XLOOKUP(Cartographie_des_services_externes_à_prix_fixe[[#This Row],[Contrôle NIST]],Method_NIST_Referential15[ID court],Method_NIST_Referential15[Exigence simplifiée])</f>
        <v>Les règles de segmentation du réseau sont en place</v>
      </c>
      <c r="D147" s="202"/>
      <c r="E147" s="202"/>
      <c r="F147" s="201"/>
      <c r="G147" s="203"/>
      <c r="H147" s="199"/>
      <c r="I147" s="200"/>
    </row>
    <row r="148" spans="2:9" x14ac:dyDescent="0.3">
      <c r="B148" s="196" t="s">
        <v>101</v>
      </c>
      <c r="C148" s="190" t="str">
        <f>_xlfn.XLOOKUP(Cartographie_des_services_externes_à_prix_fixe[[#This Row],[Contrôle NIST]],Method_NIST_Referential15[ID court],Method_NIST_Referential15[Exigence simplifiée])</f>
        <v>Les flux du réseau sont protégés, par exemple par un outil de micro-segmentation automatique (par exemple Illumio).</v>
      </c>
      <c r="D148" s="202"/>
      <c r="E148" s="202"/>
      <c r="F148" s="201"/>
      <c r="G148" s="203"/>
      <c r="H148" s="199"/>
      <c r="I148" s="200"/>
    </row>
    <row r="149" spans="2:9" x14ac:dyDescent="0.3">
      <c r="B149" s="196" t="s">
        <v>103</v>
      </c>
      <c r="C149" s="190" t="str">
        <f>_xlfn.XLOOKUP(Cartographie_des_services_externes_à_prix_fixe[[#This Row],[Contrôle NIST]],Method_NIST_Referential15[ID court],Method_NIST_Referential15[Exigence simplifiée])</f>
        <v>Les flux de données sont identifiés, cartographiés et centralisés dans un outil global (par exemple Tufin, AlgoSec).</v>
      </c>
      <c r="D149" s="202"/>
      <c r="E149" s="202"/>
      <c r="F149" s="201"/>
      <c r="G149" s="203"/>
      <c r="H149" s="199"/>
      <c r="I149" s="200"/>
    </row>
    <row r="150" spans="2:9" x14ac:dyDescent="0.3">
      <c r="B150" s="196" t="s">
        <v>105</v>
      </c>
      <c r="C150" s="190" t="str">
        <f>_xlfn.XLOOKUP(Cartographie_des_services_externes_à_prix_fixe[[#This Row],[Contrôle NIST]],Method_NIST_Referential15[ID court],Method_NIST_Referential15[Exigence simplifiée])</f>
        <v>Des outils automatiques analysent le réseau (par exemple NetFlow, Cisco, J-Flow, Darktrace) pour détecter les flux non autorisés ou inhabituels.</v>
      </c>
      <c r="D150" s="202"/>
      <c r="E150" s="202"/>
      <c r="F150" s="201"/>
      <c r="G150" s="203"/>
      <c r="H150" s="199"/>
      <c r="I150" s="200"/>
    </row>
    <row r="151" spans="2:9" x14ac:dyDescent="0.3">
      <c r="B151" s="196" t="s">
        <v>107</v>
      </c>
      <c r="C151" s="190" t="str">
        <f>_xlfn.XLOOKUP(Cartographie_des_services_externes_à_prix_fixe[[#This Row],[Contrôle NIST]],Method_NIST_Referential15[ID court],Method_NIST_Referential15[Exigence simplifiée])</f>
        <v>Le reporting automatique et la détection en temps réel de l'informatique fantôme sont opérationnels, par exemple à l'aide d'un outil de découverte des flux de données (par exemple Tufin, AlgoSec et/ou par l'intermédiaire d'un CASB).</v>
      </c>
      <c r="D151" s="202"/>
      <c r="E151" s="202"/>
      <c r="F151" s="201"/>
      <c r="G151" s="203"/>
      <c r="H151" s="199"/>
      <c r="I151" s="200"/>
    </row>
    <row r="152" spans="2:9" x14ac:dyDescent="0.3">
      <c r="B152" s="196" t="s">
        <v>109</v>
      </c>
      <c r="C152" s="190" t="str">
        <f>_xlfn.XLOOKUP(Cartographie_des_services_externes_à_prix_fixe[[#This Row],[Contrôle NIST]],Method_NIST_Referential15[ID court],Method_NIST_Referential15[Exigence simplifiée])</f>
        <v>Tous les accès à Internet se font via un proxy géré par l'entreprise.</v>
      </c>
      <c r="D152" s="202"/>
      <c r="E152" s="202"/>
      <c r="F152" s="201"/>
      <c r="G152" s="203"/>
      <c r="H152" s="199"/>
      <c r="I152" s="200"/>
    </row>
    <row r="153" spans="2:9" x14ac:dyDescent="0.3">
      <c r="B153" s="196" t="s">
        <v>111</v>
      </c>
      <c r="C153" s="190" t="str">
        <f>_xlfn.XLOOKUP(Cartographie_des_services_externes_à_prix_fixe[[#This Row],[Contrôle NIST]],Method_NIST_Referential15[ID court],Method_NIST_Referential15[Exigence simplifiée])</f>
        <v>Des mesures de protection sont mises en œuvre pour toutes les navigations, telles que le proxy, l'analyse des pages web, le sandboxing et le décryptage TLS.</v>
      </c>
      <c r="D153" s="202"/>
      <c r="E153" s="202"/>
      <c r="F153" s="201"/>
      <c r="G153" s="203"/>
      <c r="H153" s="199"/>
      <c r="I153" s="200"/>
    </row>
    <row r="154" spans="2:9" x14ac:dyDescent="0.3">
      <c r="B154" s="196" t="s">
        <v>113</v>
      </c>
      <c r="C154" s="190" t="str">
        <f>_xlfn.XLOOKUP(Cartographie_des_services_externes_à_prix_fixe[[#This Row],[Contrôle NIST]],Method_NIST_Referential15[ID court],Method_NIST_Referential15[Exigence simplifiée])</f>
        <v>Les services orientés vers l'internet sont sécurisés à l'aide d'une solution anti-DDoS basée sur le réseau.</v>
      </c>
      <c r="D154" s="202"/>
      <c r="E154" s="202"/>
      <c r="F154" s="201"/>
      <c r="G154" s="203"/>
      <c r="H154" s="199"/>
      <c r="I154" s="200"/>
    </row>
    <row r="155" spans="2:9" x14ac:dyDescent="0.3">
      <c r="B155" s="196" t="s">
        <v>115</v>
      </c>
      <c r="C155" s="190" t="str">
        <f>_xlfn.XLOOKUP(Cartographie_des_services_externes_à_prix_fixe[[#This Row],[Contrôle NIST]],Method_NIST_Referential15[ID court],Method_NIST_Referential15[Exigence simplifiée])</f>
        <v>Les services orientés vers l'internet sont sécurisés à l'aide d'une solution anti-DDoS basée sur les applications.</v>
      </c>
      <c r="D155" s="202"/>
      <c r="E155" s="202"/>
      <c r="F155" s="201"/>
      <c r="G155" s="203"/>
      <c r="H155" s="199"/>
      <c r="I155" s="200"/>
    </row>
    <row r="156" spans="2:9" x14ac:dyDescent="0.3">
      <c r="B156" s="196" t="s">
        <v>117</v>
      </c>
      <c r="C156" s="190" t="str">
        <f>_xlfn.XLOOKUP(Cartographie_des_services_externes_à_prix_fixe[[#This Row],[Contrôle NIST]],Method_NIST_Referential15[ID court],Method_NIST_Referential15[Exigence simplifiée])</f>
        <v>Un SI d'administration dédié et une authentification juste à temps sont en place pour empêcher tout accès non autorisé lors de l'administration à distance.</v>
      </c>
      <c r="D156" s="202"/>
      <c r="E156" s="202"/>
      <c r="F156" s="201"/>
      <c r="G156" s="203"/>
      <c r="H156" s="199"/>
      <c r="I156" s="200"/>
    </row>
    <row r="157" spans="2:9" x14ac:dyDescent="0.3">
      <c r="B157" s="196" t="s">
        <v>119</v>
      </c>
      <c r="C157" s="190" t="str">
        <f>_xlfn.XLOOKUP(Cartographie_des_services_externes_à_prix_fixe[[#This Row],[Contrôle NIST]],Method_NIST_Referential15[ID court],Method_NIST_Referential15[Exigence simplifiée])</f>
        <v>Les connexions des postes de travail externes au réseau de l'entreprise sont empêchées à l'aide de NAC (par exemple ForeScout, Palo Alto) et d'une ségrégation basée sur le type d'équipement.</v>
      </c>
      <c r="D157" s="202"/>
      <c r="E157" s="202"/>
      <c r="F157" s="201"/>
      <c r="G157" s="203"/>
      <c r="H157" s="199"/>
      <c r="I157" s="200"/>
    </row>
    <row r="158" spans="2:9" x14ac:dyDescent="0.3">
      <c r="B158" s="196" t="s">
        <v>122</v>
      </c>
      <c r="C158" s="190" t="str">
        <f>_xlfn.XLOOKUP(Cartographie_des_services_externes_à_prix_fixe[[#This Row],[Contrôle NIST]],Method_NIST_Referential15[ID court],Method_NIST_Referential15[Exigence simplifiée])</f>
        <v>Des analyses de vulnérabilité (par exemple Qualys), des analyses de code (par exemple Checkmarx, Fortify, Veracode) et des tests de pénétration (par exemple Veracode) sont également effectués.</v>
      </c>
      <c r="D158" s="202"/>
      <c r="E158" s="202"/>
      <c r="F158" s="201"/>
      <c r="G158" s="203"/>
      <c r="H158" s="199"/>
      <c r="I158" s="200"/>
    </row>
    <row r="159" spans="2:9" x14ac:dyDescent="0.3">
      <c r="B159" s="196" t="s">
        <v>124</v>
      </c>
      <c r="C159" s="190" t="str">
        <f>_xlfn.XLOOKUP(Cartographie_des_services_externes_à_prix_fixe[[#This Row],[Contrôle NIST]],Method_NIST_Referential15[ID court],Method_NIST_Referential15[Exigence simplifiée])</f>
        <v>Les infrastructures critiques sont renforcées.</v>
      </c>
      <c r="D159" s="202"/>
      <c r="E159" s="202"/>
      <c r="F159" s="201"/>
      <c r="G159" s="203"/>
      <c r="H159" s="199"/>
      <c r="I159" s="200"/>
    </row>
    <row r="160" spans="2:9" x14ac:dyDescent="0.3">
      <c r="B160" s="196" t="s">
        <v>126</v>
      </c>
      <c r="C160" s="190" t="str">
        <f>_xlfn.XLOOKUP(Cartographie_des_services_externes_à_prix_fixe[[#This Row],[Contrôle NIST]],Method_NIST_Referential15[ID court],Method_NIST_Referential15[Exigence simplifiée])</f>
        <v>Des analyses de vulnérabilité (par exemple Qualys, Rapid7, Acunetix, Tenable, OpenVAS) sont effectuées sur les serveurs, le système d'exploitation, les logiciels intermédiaires, la base de données et l'infrastructure du réseau.</v>
      </c>
      <c r="D160" s="202"/>
      <c r="E160" s="202"/>
      <c r="F160" s="201"/>
      <c r="G160" s="203"/>
      <c r="H160" s="199"/>
      <c r="I160" s="200"/>
    </row>
    <row r="161" spans="2:9" x14ac:dyDescent="0.3">
      <c r="B161" s="196" t="s">
        <v>128</v>
      </c>
      <c r="C161" s="190" t="str">
        <f>_xlfn.XLOOKUP(Cartographie_des_services_externes_à_prix_fixe[[#This Row],[Contrôle NIST]],Method_NIST_Referential15[ID court],Method_NIST_Referential15[Exigence simplifiée])</f>
        <v>Le correctif des serveurs, des logiciels intermédiaires, des bases de données et de l'infrastructure du réseau est effectué à l'aide d'outils (par exemple WSUS, SEP).</v>
      </c>
      <c r="D161" s="202"/>
      <c r="E161" s="202"/>
      <c r="F161" s="201"/>
      <c r="G161" s="203"/>
      <c r="H161" s="199"/>
      <c r="I161" s="200"/>
    </row>
    <row r="162" spans="2:9" x14ac:dyDescent="0.3">
      <c r="B162" s="196" t="s">
        <v>130</v>
      </c>
      <c r="C162" s="190" t="str">
        <f>_xlfn.XLOOKUP(Cartographie_des_services_externes_à_prix_fixe[[#This Row],[Contrôle NIST]],Method_NIST_Referential15[ID court],Method_NIST_Referential15[Exigence simplifiée])</f>
        <v>Des correctifs virtuels (par exemple Trend Micro) sont appliqués.</v>
      </c>
      <c r="D162" s="202"/>
      <c r="E162" s="202"/>
      <c r="F162" s="201"/>
      <c r="G162" s="203"/>
      <c r="H162" s="199"/>
      <c r="I162" s="200"/>
    </row>
    <row r="163" spans="2:9" x14ac:dyDescent="0.3">
      <c r="B163" s="196" t="s">
        <v>132</v>
      </c>
      <c r="C163" s="190" t="str">
        <f>_xlfn.XLOOKUP(Cartographie_des_services_externes_à_prix_fixe[[#This Row],[Contrôle NIST]],Method_NIST_Referential15[ID court],Method_NIST_Referential15[Exigence simplifiée])</f>
        <v>Toutes les modifications sont consolidées dans un outil ITSM unique et centralisé (par exemple Service Now).</v>
      </c>
      <c r="D163" s="202"/>
      <c r="E163" s="202"/>
      <c r="F163" s="201"/>
      <c r="G163" s="203"/>
      <c r="H163" s="199"/>
      <c r="I163" s="200"/>
    </row>
    <row r="164" spans="2:9" x14ac:dyDescent="0.3">
      <c r="B164" s="196" t="s">
        <v>134</v>
      </c>
      <c r="C164" s="190" t="str">
        <f>_xlfn.XLOOKUP(Cartographie_des_services_externes_à_prix_fixe[[#This Row],[Contrôle NIST]],Method_NIST_Referential15[ID court],Method_NIST_Referential15[Exigence simplifiée])</f>
        <v>Les différences avec les bases de données de configuration sont identifiées en temps réel à l'aide d'outils (par exemple Pupet, Ansible, Qualys, BigFix).</v>
      </c>
      <c r="D164" s="202"/>
      <c r="E164" s="202"/>
      <c r="F164" s="201"/>
      <c r="G164" s="203"/>
      <c r="H164" s="199"/>
      <c r="I164" s="200"/>
    </row>
    <row r="165" spans="2:9" x14ac:dyDescent="0.3">
      <c r="B165" s="196" t="s">
        <v>136</v>
      </c>
      <c r="C165" s="190" t="str">
        <f>_xlfn.XLOOKUP(Cartographie_des_services_externes_à_prix_fixe[[#This Row],[Contrôle NIST]],Method_NIST_Referential15[ID court],Method_NIST_Referential15[Exigence simplifiée])</f>
        <v>Le Tier 0 (zone sensible pour la gestion de l'AD) est séparé du reste du SI, en utilisant un poste de travail dédié pour l'administrateur du domaine et une infrastructure dédiée pour l'administration du Tier 0.</v>
      </c>
      <c r="D165" s="202"/>
      <c r="E165" s="202"/>
      <c r="F165" s="201"/>
      <c r="G165" s="203"/>
      <c r="H165" s="199"/>
      <c r="I165" s="200"/>
    </row>
    <row r="166" spans="2:9" x14ac:dyDescent="0.3">
      <c r="B166" s="196" t="s">
        <v>138</v>
      </c>
      <c r="C166" s="190" t="str">
        <f>_xlfn.XLOOKUP(Cartographie_des_services_externes_à_prix_fixe[[#This Row],[Contrôle NIST]],Method_NIST_Referential15[ID court],Method_NIST_Referential15[Exigence simplifiée])</f>
        <v>Des infrastructures sont en place pour gérer le cycle de vie des certificats utilisés, telles qu'une ICP principale unique et des outils d'inventaire et d'analyse.</v>
      </c>
      <c r="D166" s="202"/>
      <c r="E166" s="202"/>
      <c r="F166" s="201"/>
      <c r="G166" s="203"/>
      <c r="H166" s="199"/>
      <c r="I166" s="200"/>
    </row>
    <row r="167" spans="2:9" x14ac:dyDescent="0.3">
      <c r="B167" s="196" t="s">
        <v>140</v>
      </c>
      <c r="C167" s="190" t="str">
        <f>_xlfn.XLOOKUP(Cartographie_des_services_externes_à_prix_fixe[[#This Row],[Contrôle NIST]],Method_NIST_Referential15[ID court],Method_NIST_Referential15[Exigence simplifiée])</f>
        <v>Les clés privées des autorités de certification sont sécurisées dans des HSM ou dans un coffre-fort physique.</v>
      </c>
      <c r="D167" s="202"/>
      <c r="E167" s="202"/>
      <c r="F167" s="201"/>
      <c r="G167" s="203"/>
      <c r="H167" s="199"/>
      <c r="I167" s="200"/>
    </row>
    <row r="168" spans="2:9" x14ac:dyDescent="0.3">
      <c r="B168" s="196" t="s">
        <v>142</v>
      </c>
      <c r="C168" s="190" t="str">
        <f>_xlfn.XLOOKUP(Cartographie_des_services_externes_à_prix_fixe[[#This Row],[Contrôle NIST]],Method_NIST_Referential15[ID court],Method_NIST_Referential15[Exigence simplifiée])</f>
        <v>Des moyens sécurisés sont utilisés pour déployer les mises à jour à distance (MFA, tests sur un environnement de non-production).</v>
      </c>
      <c r="D168" s="202"/>
      <c r="E168" s="202"/>
      <c r="F168" s="201"/>
      <c r="G168" s="203"/>
      <c r="H168" s="199"/>
      <c r="I168" s="200"/>
    </row>
    <row r="169" spans="2:9" x14ac:dyDescent="0.3">
      <c r="B169" s="196" t="s">
        <v>146</v>
      </c>
      <c r="C169" s="190" t="str">
        <f>_xlfn.XLOOKUP(Cartographie_des_services_externes_à_prix_fixe[[#This Row],[Contrôle NIST]],Method_NIST_Referential15[ID court],Method_NIST_Referential15[Exigence simplifiée])</f>
        <v>Les données sont régulièrement sauvegardées sur les actifs de l'entreprise, y compris les équipements déconnectés, et un outil de reconstruction rapide est disponible en cas de crise.</v>
      </c>
      <c r="D169" s="202"/>
      <c r="E169" s="202"/>
      <c r="F169" s="201"/>
      <c r="G169" s="203"/>
      <c r="H169" s="199"/>
      <c r="I169" s="200"/>
    </row>
    <row r="170" spans="2:9" x14ac:dyDescent="0.3">
      <c r="B170" s="196" t="s">
        <v>149</v>
      </c>
      <c r="C170" s="190" t="str">
        <f>_xlfn.XLOOKUP(Cartographie_des_services_externes_à_prix_fixe[[#This Row],[Contrôle NIST]],Method_NIST_Referential15[ID court],Method_NIST_Referential15[Exigence simplifiée])</f>
        <v>Les menaces pesant sur l'entreprise sont identifiées et consolidées.</v>
      </c>
      <c r="D170" s="202"/>
      <c r="E170" s="202"/>
      <c r="F170" s="201"/>
      <c r="G170" s="203"/>
      <c r="H170" s="199"/>
      <c r="I170" s="200"/>
    </row>
    <row r="171" spans="2:9" x14ac:dyDescent="0.3">
      <c r="B171" s="196" t="s">
        <v>151</v>
      </c>
      <c r="C171" s="190" t="str">
        <f>_xlfn.XLOOKUP(Cartographie_des_services_externes_à_prix_fixe[[#This Row],[Contrôle NIST]],Method_NIST_Referential15[ID court],Method_NIST_Referential15[Exigence simplifiée])</f>
        <v>Les risques sont déterminés au niveau du projet/produit (boîte à outils formalisée, adaptée aux projets agiles, révisions périodiques).</v>
      </c>
      <c r="D171" s="202"/>
      <c r="E171" s="202"/>
      <c r="F171" s="201"/>
      <c r="G171" s="203"/>
      <c r="H171" s="199"/>
      <c r="I171" s="200"/>
    </row>
    <row r="172" spans="2:9" x14ac:dyDescent="0.3">
      <c r="B172" s="196" t="s">
        <v>153</v>
      </c>
      <c r="C172" s="190" t="str">
        <f>_xlfn.XLOOKUP(Cartographie_des_services_externes_à_prix_fixe[[#This Row],[Contrôle NIST]],Method_NIST_Referential15[ID court],Method_NIST_Referential15[Exigence simplifiée])</f>
        <v>Après une acquisition et avant toute nouvelle connexion, la mise en œuvre des mesures de sécurité est vérifiée.</v>
      </c>
      <c r="D172" s="202"/>
      <c r="E172" s="202"/>
      <c r="F172" s="201"/>
      <c r="G172" s="203"/>
      <c r="H172" s="199"/>
      <c r="I172" s="200"/>
    </row>
    <row r="173" spans="2:9" x14ac:dyDescent="0.3">
      <c r="B173" s="196" t="s">
        <v>155</v>
      </c>
      <c r="C173" s="190" t="str">
        <f>_xlfn.XLOOKUP(Cartographie_des_services_externes_à_prix_fixe[[#This Row],[Contrôle NIST]],Method_NIST_Referential15[ID court],Method_NIST_Referential15[Exigence simplifiée])</f>
        <v>Des audits de sécurité techniques et organisationnels sont effectués sur le système d'information.</v>
      </c>
      <c r="D173" s="202"/>
      <c r="E173" s="202"/>
      <c r="F173" s="201"/>
      <c r="G173" s="203"/>
      <c r="H173" s="199"/>
      <c r="I173" s="200"/>
    </row>
    <row r="174" spans="2:9" x14ac:dyDescent="0.3">
      <c r="B174" s="196" t="s">
        <v>158</v>
      </c>
      <c r="C174" s="190" t="str">
        <f>_xlfn.XLOOKUP(Cartographie_des_services_externes_à_prix_fixe[[#This Row],[Contrôle NIST]],Method_NIST_Referential15[ID court],Method_NIST_Referential15[Exigence simplifiée])</f>
        <v>Un processus est en place pour évaluer le respect des obligations contractuelles des tiers.</v>
      </c>
      <c r="D174" s="202"/>
      <c r="E174" s="202"/>
      <c r="F174" s="201"/>
      <c r="G174" s="203"/>
      <c r="H174" s="199"/>
      <c r="I174" s="200"/>
    </row>
  </sheetData>
  <phoneticPr fontId="2" type="noConversion"/>
  <conditionalFormatting sqref="H13:H14">
    <cfRule type="containsText" dxfId="4" priority="1" operator="containsText" text="Vous devez avoir 70 contrôles uniques">
      <formula>NOT(ISERROR(SEARCH("Vous devez avoir 70 contrôles uniques",H13)))</formula>
    </cfRule>
    <cfRule type="containsText" dxfId="3" priority="2" operator="containsText" text="Vous disposez de tous les contrôles">
      <formula>NOT(ISERROR(SEARCH("Vous disposez de tous les contrôles",H13)))</formula>
    </cfRule>
  </conditionalFormatting>
  <pageMargins left="0.7" right="0.7" top="0.75" bottom="0.75" header="0.3" footer="0.3"/>
  <drawing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BC233B4A-1462-4BD1-9285-9C143DC81C51}">
          <x14:formula1>
            <xm:f>'0.0 Présentation Méthodologie'!#REF!</xm:f>
          </x14:formula1>
          <xm:sqref>B31:B100 B105:B174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D35C6-A795-4AB3-9874-ED2A545099AF}">
  <sheetPr>
    <tabColor theme="5" tint="0.79998168889431442"/>
  </sheetPr>
  <dimension ref="A2:D15"/>
  <sheetViews>
    <sheetView topLeftCell="A5" zoomScale="85" zoomScaleNormal="85" workbookViewId="0">
      <selection activeCell="A25" sqref="A25"/>
    </sheetView>
  </sheetViews>
  <sheetFormatPr baseColWidth="10" defaultColWidth="11.453125" defaultRowHeight="14" x14ac:dyDescent="0.3"/>
  <cols>
    <col min="1" max="1" width="51" style="7" customWidth="1"/>
    <col min="2" max="2" width="38.90625" style="7" customWidth="1"/>
    <col min="3" max="3" width="27.453125" style="7" bestFit="1" customWidth="1"/>
    <col min="4" max="4" width="18.1796875" style="7" customWidth="1"/>
    <col min="5" max="5" width="20.453125" style="7" customWidth="1"/>
    <col min="6" max="6" width="20.54296875" style="7" customWidth="1"/>
    <col min="7" max="7" width="26" style="7" customWidth="1"/>
    <col min="8" max="8" width="16.7265625" style="7" customWidth="1"/>
    <col min="9" max="16384" width="11.453125" style="7"/>
  </cols>
  <sheetData>
    <row r="2" spans="1:4" ht="15.5" x14ac:dyDescent="0.35">
      <c r="A2" s="118" t="s">
        <v>371</v>
      </c>
    </row>
    <row r="3" spans="1:4" ht="15.5" x14ac:dyDescent="0.35">
      <c r="B3" s="119" t="s">
        <v>357</v>
      </c>
    </row>
    <row r="4" spans="1:4" ht="42" x14ac:dyDescent="0.3">
      <c r="B4" s="34" t="s">
        <v>875</v>
      </c>
    </row>
    <row r="5" spans="1:4" ht="56" x14ac:dyDescent="0.3">
      <c r="B5" s="35" t="s">
        <v>876</v>
      </c>
    </row>
    <row r="6" spans="1:4" ht="42" x14ac:dyDescent="0.3">
      <c r="B6" s="36" t="s">
        <v>877</v>
      </c>
    </row>
    <row r="7" spans="1:4" x14ac:dyDescent="0.3">
      <c r="B7" s="37" t="s">
        <v>361</v>
      </c>
    </row>
    <row r="11" spans="1:4" ht="31" x14ac:dyDescent="0.3">
      <c r="A11" s="208" t="s">
        <v>379</v>
      </c>
    </row>
    <row r="12" spans="1:4" x14ac:dyDescent="0.3">
      <c r="B12" s="145" t="s">
        <v>380</v>
      </c>
      <c r="C12" s="91" t="s">
        <v>374</v>
      </c>
      <c r="D12" s="91" t="s">
        <v>375</v>
      </c>
    </row>
    <row r="13" spans="1:4" x14ac:dyDescent="0.3">
      <c r="B13" s="166" t="s">
        <v>381</v>
      </c>
      <c r="C13" s="209"/>
      <c r="D13" s="167" t="s">
        <v>78</v>
      </c>
    </row>
    <row r="14" spans="1:4" x14ac:dyDescent="0.3">
      <c r="B14" s="167" t="s">
        <v>382</v>
      </c>
      <c r="C14" s="209"/>
      <c r="D14" s="167" t="s">
        <v>78</v>
      </c>
    </row>
    <row r="15" spans="1:4" x14ac:dyDescent="0.3">
      <c r="B15" s="167" t="s">
        <v>383</v>
      </c>
      <c r="C15" s="209"/>
      <c r="D15" s="167" t="s">
        <v>78</v>
      </c>
    </row>
  </sheetData>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0505F-6A97-4ED5-87D8-17AB0F162CD9}">
  <dimension ref="A1:K77"/>
  <sheetViews>
    <sheetView zoomScale="80" zoomScaleNormal="80" workbookViewId="0">
      <selection activeCell="A4" sqref="A4"/>
    </sheetView>
  </sheetViews>
  <sheetFormatPr baseColWidth="10" defaultColWidth="11.453125" defaultRowHeight="14" x14ac:dyDescent="0.3"/>
  <cols>
    <col min="1" max="1" width="11.6328125" style="7" customWidth="1"/>
    <col min="2" max="2" width="11.453125" style="7"/>
    <col min="3" max="3" width="13.1796875" style="7" bestFit="1" customWidth="1"/>
    <col min="4" max="4" width="11.453125" style="7" customWidth="1"/>
    <col min="5" max="5" width="13.1796875" style="7" customWidth="1"/>
    <col min="6" max="6" width="28" style="7" customWidth="1"/>
    <col min="7" max="7" width="39.90625" style="7" customWidth="1"/>
    <col min="8" max="8" width="2.7265625" style="7" customWidth="1"/>
    <col min="9" max="9" width="20.1796875" style="7" customWidth="1"/>
    <col min="10" max="10" width="22" style="7" customWidth="1"/>
    <col min="11" max="11" width="21.453125" style="7" customWidth="1"/>
    <col min="12" max="16384" width="11.453125" style="7"/>
  </cols>
  <sheetData>
    <row r="1" spans="1:11" ht="23" x14ac:dyDescent="0.3">
      <c r="A1" s="233" t="s">
        <v>921</v>
      </c>
      <c r="B1" s="233"/>
      <c r="C1" s="233"/>
      <c r="D1" s="233"/>
      <c r="E1" s="233"/>
      <c r="F1" s="233"/>
      <c r="G1" s="233"/>
      <c r="H1" s="233"/>
      <c r="I1" s="233"/>
      <c r="J1" s="233"/>
      <c r="K1" s="233"/>
    </row>
    <row r="2" spans="1:11" x14ac:dyDescent="0.3">
      <c r="A2" s="2" t="s">
        <v>571</v>
      </c>
      <c r="B2" s="2"/>
      <c r="C2" s="2"/>
      <c r="D2" s="2"/>
      <c r="E2" s="2"/>
      <c r="F2" s="2"/>
      <c r="G2" s="2"/>
      <c r="H2" s="2"/>
      <c r="I2" s="2"/>
      <c r="J2" s="2"/>
      <c r="K2" s="2"/>
    </row>
    <row r="3" spans="1:11" x14ac:dyDescent="0.3">
      <c r="A3" s="2" t="s">
        <v>922</v>
      </c>
      <c r="B3" s="2"/>
      <c r="C3" s="2"/>
      <c r="D3" s="2"/>
      <c r="E3" s="2"/>
      <c r="F3" s="2"/>
      <c r="G3" s="2"/>
      <c r="H3" s="2"/>
      <c r="I3" s="2"/>
      <c r="J3" s="2"/>
      <c r="K3" s="2"/>
    </row>
    <row r="4" spans="1:11" x14ac:dyDescent="0.3">
      <c r="A4" s="2"/>
      <c r="B4" s="2"/>
      <c r="C4" s="2"/>
      <c r="D4" s="2"/>
      <c r="E4" s="2"/>
      <c r="F4" s="2"/>
      <c r="G4" s="2"/>
      <c r="H4" s="2"/>
      <c r="I4" s="2"/>
      <c r="J4" s="2"/>
      <c r="K4" s="2"/>
    </row>
    <row r="5" spans="1:11" x14ac:dyDescent="0.3">
      <c r="A5" s="8" t="s">
        <v>572</v>
      </c>
      <c r="B5" s="8"/>
      <c r="C5" s="8"/>
      <c r="D5" s="8"/>
      <c r="E5" s="9"/>
      <c r="F5" s="9"/>
      <c r="G5" s="9"/>
      <c r="H5" s="2"/>
      <c r="I5" s="10" t="s">
        <v>497</v>
      </c>
      <c r="J5" s="10"/>
      <c r="K5" s="10"/>
    </row>
    <row r="6" spans="1:11" ht="28" x14ac:dyDescent="0.3">
      <c r="A6" s="11" t="s">
        <v>498</v>
      </c>
      <c r="B6" s="11" t="s">
        <v>0</v>
      </c>
      <c r="C6" s="11" t="s">
        <v>573</v>
      </c>
      <c r="D6" s="11" t="s">
        <v>1</v>
      </c>
      <c r="E6" s="11" t="s">
        <v>574</v>
      </c>
      <c r="F6" s="11" t="s">
        <v>575</v>
      </c>
      <c r="G6" s="11" t="s">
        <v>576</v>
      </c>
      <c r="H6" s="2"/>
      <c r="I6" s="11" t="s">
        <v>577</v>
      </c>
      <c r="J6" s="11" t="s">
        <v>498</v>
      </c>
      <c r="K6" s="11" t="s">
        <v>856</v>
      </c>
    </row>
    <row r="7" spans="1:11" ht="98" x14ac:dyDescent="0.3">
      <c r="A7" s="12" t="s">
        <v>2</v>
      </c>
      <c r="B7" s="12" t="s">
        <v>3</v>
      </c>
      <c r="C7" s="12" t="s">
        <v>752</v>
      </c>
      <c r="D7" s="12" t="s">
        <v>4</v>
      </c>
      <c r="E7" s="13" t="s">
        <v>695</v>
      </c>
      <c r="F7" s="13" t="s">
        <v>637</v>
      </c>
      <c r="G7" s="13" t="s">
        <v>578</v>
      </c>
      <c r="H7" s="2"/>
      <c r="I7" s="14" t="s">
        <v>5</v>
      </c>
      <c r="J7" s="15" t="s">
        <v>2</v>
      </c>
      <c r="K7" s="16" t="s">
        <v>504</v>
      </c>
    </row>
    <row r="8" spans="1:11" ht="70" x14ac:dyDescent="0.3">
      <c r="A8" s="12" t="s">
        <v>6</v>
      </c>
      <c r="B8" s="12" t="s">
        <v>7</v>
      </c>
      <c r="C8" s="12" t="s">
        <v>752</v>
      </c>
      <c r="D8" s="12" t="s">
        <v>4</v>
      </c>
      <c r="E8" s="13" t="s">
        <v>696</v>
      </c>
      <c r="F8" s="13" t="s">
        <v>638</v>
      </c>
      <c r="G8" s="13" t="s">
        <v>579</v>
      </c>
      <c r="H8" s="2"/>
      <c r="I8" s="14" t="s">
        <v>8</v>
      </c>
      <c r="J8" s="15" t="s">
        <v>6</v>
      </c>
      <c r="K8" s="16" t="s">
        <v>505</v>
      </c>
    </row>
    <row r="9" spans="1:11" ht="84" x14ac:dyDescent="0.3">
      <c r="A9" s="12" t="s">
        <v>6</v>
      </c>
      <c r="B9" s="12" t="s">
        <v>9</v>
      </c>
      <c r="C9" s="12" t="s">
        <v>752</v>
      </c>
      <c r="D9" s="12" t="s">
        <v>4</v>
      </c>
      <c r="E9" s="13" t="s">
        <v>697</v>
      </c>
      <c r="F9" s="13" t="s">
        <v>639</v>
      </c>
      <c r="G9" s="13" t="s">
        <v>580</v>
      </c>
      <c r="H9" s="2"/>
      <c r="I9" s="14" t="s">
        <v>10</v>
      </c>
      <c r="J9" s="15" t="s">
        <v>6</v>
      </c>
      <c r="K9" s="16" t="s">
        <v>506</v>
      </c>
    </row>
    <row r="10" spans="1:11" ht="126" x14ac:dyDescent="0.3">
      <c r="A10" s="12" t="s">
        <v>6</v>
      </c>
      <c r="B10" s="12" t="s">
        <v>11</v>
      </c>
      <c r="C10" s="12" t="s">
        <v>752</v>
      </c>
      <c r="D10" s="12" t="s">
        <v>12</v>
      </c>
      <c r="E10" s="13" t="s">
        <v>698</v>
      </c>
      <c r="F10" s="13" t="s">
        <v>640</v>
      </c>
      <c r="G10" s="13" t="s">
        <v>581</v>
      </c>
      <c r="H10" s="2"/>
      <c r="I10" s="14" t="s">
        <v>13</v>
      </c>
      <c r="J10" s="15" t="s">
        <v>6</v>
      </c>
      <c r="K10" s="16" t="s">
        <v>507</v>
      </c>
    </row>
    <row r="11" spans="1:11" ht="84" x14ac:dyDescent="0.3">
      <c r="A11" s="12" t="s">
        <v>14</v>
      </c>
      <c r="B11" s="12" t="s">
        <v>15</v>
      </c>
      <c r="C11" s="12" t="s">
        <v>752</v>
      </c>
      <c r="D11" s="12" t="s">
        <v>4</v>
      </c>
      <c r="E11" s="13" t="s">
        <v>788</v>
      </c>
      <c r="F11" s="13" t="s">
        <v>641</v>
      </c>
      <c r="G11" s="13" t="s">
        <v>582</v>
      </c>
      <c r="H11" s="2"/>
      <c r="I11" s="14" t="s">
        <v>16</v>
      </c>
      <c r="J11" s="15" t="s">
        <v>14</v>
      </c>
      <c r="K11" s="17" t="s">
        <v>508</v>
      </c>
    </row>
    <row r="12" spans="1:11" ht="112" x14ac:dyDescent="0.3">
      <c r="A12" s="12" t="s">
        <v>14</v>
      </c>
      <c r="B12" s="12" t="s">
        <v>17</v>
      </c>
      <c r="C12" s="12" t="s">
        <v>752</v>
      </c>
      <c r="D12" s="12" t="s">
        <v>4</v>
      </c>
      <c r="E12" s="13" t="s">
        <v>789</v>
      </c>
      <c r="F12" s="13" t="s">
        <v>642</v>
      </c>
      <c r="G12" s="13" t="s">
        <v>583</v>
      </c>
      <c r="H12" s="2"/>
      <c r="I12" s="14" t="s">
        <v>18</v>
      </c>
      <c r="J12" s="15" t="s">
        <v>14</v>
      </c>
      <c r="K12" s="16" t="s">
        <v>509</v>
      </c>
    </row>
    <row r="13" spans="1:11" ht="56" x14ac:dyDescent="0.3">
      <c r="A13" s="12" t="s">
        <v>14</v>
      </c>
      <c r="B13" s="12" t="s">
        <v>19</v>
      </c>
      <c r="C13" s="12" t="s">
        <v>752</v>
      </c>
      <c r="D13" s="12" t="s">
        <v>4</v>
      </c>
      <c r="E13" s="13" t="s">
        <v>790</v>
      </c>
      <c r="F13" s="13" t="s">
        <v>791</v>
      </c>
      <c r="G13" s="13" t="s">
        <v>584</v>
      </c>
      <c r="H13" s="2"/>
      <c r="I13" s="14" t="s">
        <v>20</v>
      </c>
      <c r="J13" s="15" t="s">
        <v>14</v>
      </c>
      <c r="K13" s="16" t="s">
        <v>792</v>
      </c>
    </row>
    <row r="14" spans="1:11" ht="42" x14ac:dyDescent="0.3">
      <c r="A14" s="12" t="s">
        <v>14</v>
      </c>
      <c r="B14" s="12" t="s">
        <v>21</v>
      </c>
      <c r="C14" s="12" t="s">
        <v>752</v>
      </c>
      <c r="D14" s="12" t="s">
        <v>4</v>
      </c>
      <c r="E14" s="13" t="s">
        <v>793</v>
      </c>
      <c r="F14" s="13" t="s">
        <v>794</v>
      </c>
      <c r="G14" s="18" t="s">
        <v>837</v>
      </c>
      <c r="H14" s="2"/>
      <c r="I14" s="14" t="s">
        <v>22</v>
      </c>
      <c r="J14" s="15" t="s">
        <v>14</v>
      </c>
      <c r="K14" s="16" t="s">
        <v>510</v>
      </c>
    </row>
    <row r="15" spans="1:11" ht="84" x14ac:dyDescent="0.3">
      <c r="A15" s="12" t="s">
        <v>23</v>
      </c>
      <c r="B15" s="12" t="s">
        <v>24</v>
      </c>
      <c r="C15" s="12" t="s">
        <v>753</v>
      </c>
      <c r="D15" s="12" t="s">
        <v>4</v>
      </c>
      <c r="E15" s="13" t="s">
        <v>699</v>
      </c>
      <c r="F15" s="13" t="s">
        <v>643</v>
      </c>
      <c r="G15" s="13" t="s">
        <v>585</v>
      </c>
      <c r="H15" s="2"/>
      <c r="I15" s="14" t="s">
        <v>25</v>
      </c>
      <c r="J15" s="15" t="s">
        <v>23</v>
      </c>
      <c r="K15" s="16" t="s">
        <v>511</v>
      </c>
    </row>
    <row r="16" spans="1:11" ht="70" x14ac:dyDescent="0.3">
      <c r="A16" s="12" t="s">
        <v>23</v>
      </c>
      <c r="B16" s="12" t="s">
        <v>26</v>
      </c>
      <c r="C16" s="12" t="s">
        <v>753</v>
      </c>
      <c r="D16" s="12" t="s">
        <v>12</v>
      </c>
      <c r="E16" s="13" t="s">
        <v>12</v>
      </c>
      <c r="F16" s="13" t="s">
        <v>836</v>
      </c>
      <c r="G16" s="13" t="s">
        <v>586</v>
      </c>
      <c r="H16" s="2"/>
      <c r="I16" s="14" t="s">
        <v>27</v>
      </c>
      <c r="J16" s="15" t="s">
        <v>23</v>
      </c>
      <c r="K16" s="16" t="s">
        <v>512</v>
      </c>
    </row>
    <row r="17" spans="1:11" ht="84.5" customHeight="1" x14ac:dyDescent="0.3">
      <c r="A17" s="12" t="s">
        <v>23</v>
      </c>
      <c r="B17" s="12" t="s">
        <v>28</v>
      </c>
      <c r="C17" s="12" t="s">
        <v>752</v>
      </c>
      <c r="D17" s="12" t="s">
        <v>4</v>
      </c>
      <c r="E17" s="13" t="s">
        <v>700</v>
      </c>
      <c r="F17" s="13" t="s">
        <v>644</v>
      </c>
      <c r="G17" s="18" t="s">
        <v>838</v>
      </c>
      <c r="H17" s="2"/>
      <c r="I17" s="14" t="s">
        <v>29</v>
      </c>
      <c r="J17" s="15" t="s">
        <v>23</v>
      </c>
      <c r="K17" s="16" t="s">
        <v>513</v>
      </c>
    </row>
    <row r="18" spans="1:11" ht="74.5" customHeight="1" x14ac:dyDescent="0.3">
      <c r="A18" s="12" t="s">
        <v>23</v>
      </c>
      <c r="B18" s="12" t="s">
        <v>30</v>
      </c>
      <c r="C18" s="12" t="s">
        <v>752</v>
      </c>
      <c r="D18" s="12" t="s">
        <v>4</v>
      </c>
      <c r="E18" s="13" t="s">
        <v>701</v>
      </c>
      <c r="F18" s="13" t="s">
        <v>645</v>
      </c>
      <c r="G18" s="13" t="s">
        <v>587</v>
      </c>
      <c r="H18" s="2"/>
      <c r="I18" s="14" t="s">
        <v>31</v>
      </c>
      <c r="J18" s="15" t="s">
        <v>23</v>
      </c>
      <c r="K18" s="16" t="s">
        <v>514</v>
      </c>
    </row>
    <row r="19" spans="1:11" ht="89.5" customHeight="1" x14ac:dyDescent="0.3">
      <c r="A19" s="12" t="s">
        <v>23</v>
      </c>
      <c r="B19" s="12" t="s">
        <v>32</v>
      </c>
      <c r="C19" s="12" t="s">
        <v>752</v>
      </c>
      <c r="D19" s="12" t="s">
        <v>4</v>
      </c>
      <c r="E19" s="13" t="s">
        <v>702</v>
      </c>
      <c r="F19" s="13" t="s">
        <v>646</v>
      </c>
      <c r="G19" s="13" t="s">
        <v>588</v>
      </c>
      <c r="H19" s="2"/>
      <c r="I19" s="14" t="s">
        <v>33</v>
      </c>
      <c r="J19" s="15" t="s">
        <v>23</v>
      </c>
      <c r="K19" s="16" t="s">
        <v>515</v>
      </c>
    </row>
    <row r="20" spans="1:11" ht="79.5" customHeight="1" x14ac:dyDescent="0.3">
      <c r="A20" s="12" t="s">
        <v>23</v>
      </c>
      <c r="B20" s="12" t="s">
        <v>34</v>
      </c>
      <c r="C20" s="12" t="s">
        <v>752</v>
      </c>
      <c r="D20" s="12" t="s">
        <v>4</v>
      </c>
      <c r="E20" s="13" t="s">
        <v>703</v>
      </c>
      <c r="F20" s="13" t="s">
        <v>647</v>
      </c>
      <c r="G20" s="13" t="s">
        <v>589</v>
      </c>
      <c r="H20" s="2"/>
      <c r="I20" s="14" t="s">
        <v>35</v>
      </c>
      <c r="J20" s="15" t="s">
        <v>23</v>
      </c>
      <c r="K20" s="16" t="s">
        <v>516</v>
      </c>
    </row>
    <row r="21" spans="1:11" ht="84" x14ac:dyDescent="0.3">
      <c r="A21" s="12" t="s">
        <v>23</v>
      </c>
      <c r="B21" s="12" t="s">
        <v>36</v>
      </c>
      <c r="C21" s="12" t="s">
        <v>752</v>
      </c>
      <c r="D21" s="12" t="s">
        <v>4</v>
      </c>
      <c r="E21" s="13" t="s">
        <v>704</v>
      </c>
      <c r="F21" s="13" t="s">
        <v>648</v>
      </c>
      <c r="G21" s="13" t="s">
        <v>590</v>
      </c>
      <c r="H21" s="2"/>
      <c r="I21" s="14" t="s">
        <v>37</v>
      </c>
      <c r="J21" s="15" t="s">
        <v>23</v>
      </c>
      <c r="K21" s="16" t="s">
        <v>517</v>
      </c>
    </row>
    <row r="22" spans="1:11" ht="84" x14ac:dyDescent="0.3">
      <c r="A22" s="12" t="s">
        <v>23</v>
      </c>
      <c r="B22" s="12" t="s">
        <v>38</v>
      </c>
      <c r="C22" s="12" t="s">
        <v>39</v>
      </c>
      <c r="D22" s="12" t="s">
        <v>4</v>
      </c>
      <c r="E22" s="13" t="s">
        <v>705</v>
      </c>
      <c r="F22" s="13" t="s">
        <v>644</v>
      </c>
      <c r="G22" s="13" t="s">
        <v>591</v>
      </c>
      <c r="H22" s="2"/>
      <c r="I22" s="14" t="s">
        <v>40</v>
      </c>
      <c r="J22" s="15" t="s">
        <v>23</v>
      </c>
      <c r="K22" s="16" t="s">
        <v>518</v>
      </c>
    </row>
    <row r="23" spans="1:11" ht="28" x14ac:dyDescent="0.3">
      <c r="A23" s="12" t="s">
        <v>23</v>
      </c>
      <c r="B23" s="12"/>
      <c r="C23" s="12"/>
      <c r="D23" s="12"/>
      <c r="E23" s="13"/>
      <c r="F23" s="13"/>
      <c r="G23" s="13"/>
      <c r="H23" s="2"/>
      <c r="I23" s="14" t="s">
        <v>41</v>
      </c>
      <c r="J23" s="15" t="s">
        <v>23</v>
      </c>
      <c r="K23" s="16" t="s">
        <v>519</v>
      </c>
    </row>
    <row r="24" spans="1:11" ht="140" x14ac:dyDescent="0.3">
      <c r="A24" s="12" t="s">
        <v>42</v>
      </c>
      <c r="B24" s="12" t="s">
        <v>43</v>
      </c>
      <c r="C24" s="12" t="s">
        <v>39</v>
      </c>
      <c r="D24" s="12" t="s">
        <v>4</v>
      </c>
      <c r="E24" s="13" t="s">
        <v>822</v>
      </c>
      <c r="F24" s="13" t="s">
        <v>823</v>
      </c>
      <c r="G24" s="13" t="s">
        <v>824</v>
      </c>
      <c r="H24" s="2"/>
      <c r="I24" s="14" t="s">
        <v>44</v>
      </c>
      <c r="J24" s="15" t="s">
        <v>42</v>
      </c>
      <c r="K24" s="16" t="s">
        <v>520</v>
      </c>
    </row>
    <row r="25" spans="1:11" ht="140" x14ac:dyDescent="0.3">
      <c r="A25" s="12" t="s">
        <v>42</v>
      </c>
      <c r="B25" s="12" t="s">
        <v>45</v>
      </c>
      <c r="C25" s="12" t="s">
        <v>39</v>
      </c>
      <c r="D25" s="12" t="s">
        <v>4</v>
      </c>
      <c r="E25" s="13" t="s">
        <v>825</v>
      </c>
      <c r="F25" s="13" t="s">
        <v>826</v>
      </c>
      <c r="G25" s="13" t="s">
        <v>827</v>
      </c>
      <c r="H25" s="2"/>
      <c r="I25" s="14" t="s">
        <v>46</v>
      </c>
      <c r="J25" s="15" t="s">
        <v>42</v>
      </c>
      <c r="K25" s="16" t="s">
        <v>828</v>
      </c>
    </row>
    <row r="26" spans="1:11" ht="154" x14ac:dyDescent="0.3">
      <c r="A26" s="12" t="s">
        <v>42</v>
      </c>
      <c r="B26" s="12" t="s">
        <v>47</v>
      </c>
      <c r="C26" s="12" t="s">
        <v>39</v>
      </c>
      <c r="D26" s="12" t="s">
        <v>4</v>
      </c>
      <c r="E26" s="13" t="s">
        <v>829</v>
      </c>
      <c r="F26" s="13" t="s">
        <v>649</v>
      </c>
      <c r="G26" s="13" t="s">
        <v>830</v>
      </c>
      <c r="H26" s="2"/>
      <c r="I26" s="14" t="s">
        <v>48</v>
      </c>
      <c r="J26" s="15" t="s">
        <v>42</v>
      </c>
      <c r="K26" s="16" t="s">
        <v>831</v>
      </c>
    </row>
    <row r="27" spans="1:11" ht="84" x14ac:dyDescent="0.3">
      <c r="A27" s="12" t="s">
        <v>42</v>
      </c>
      <c r="B27" s="12" t="s">
        <v>49</v>
      </c>
      <c r="C27" s="12" t="s">
        <v>753</v>
      </c>
      <c r="D27" s="12" t="s">
        <v>4</v>
      </c>
      <c r="E27" s="13" t="s">
        <v>706</v>
      </c>
      <c r="F27" s="13" t="s">
        <v>650</v>
      </c>
      <c r="G27" s="13" t="s">
        <v>592</v>
      </c>
      <c r="H27" s="2"/>
      <c r="I27" s="14" t="s">
        <v>50</v>
      </c>
      <c r="J27" s="15" t="s">
        <v>42</v>
      </c>
      <c r="K27" s="16" t="s">
        <v>521</v>
      </c>
    </row>
    <row r="28" spans="1:11" ht="84" x14ac:dyDescent="0.3">
      <c r="A28" s="12" t="s">
        <v>42</v>
      </c>
      <c r="B28" s="12" t="s">
        <v>51</v>
      </c>
      <c r="C28" s="12" t="s">
        <v>753</v>
      </c>
      <c r="D28" s="12" t="s">
        <v>4</v>
      </c>
      <c r="E28" s="13" t="s">
        <v>707</v>
      </c>
      <c r="F28" s="13" t="s">
        <v>651</v>
      </c>
      <c r="G28" s="13" t="s">
        <v>593</v>
      </c>
      <c r="H28" s="2"/>
      <c r="I28" s="14" t="s">
        <v>52</v>
      </c>
      <c r="J28" s="15" t="s">
        <v>42</v>
      </c>
      <c r="K28" s="16" t="s">
        <v>522</v>
      </c>
    </row>
    <row r="29" spans="1:11" ht="67" customHeight="1" x14ac:dyDescent="0.3">
      <c r="A29" s="12" t="s">
        <v>42</v>
      </c>
      <c r="B29" s="12" t="s">
        <v>53</v>
      </c>
      <c r="C29" s="12" t="s">
        <v>753</v>
      </c>
      <c r="D29" s="12" t="s">
        <v>4</v>
      </c>
      <c r="E29" s="13" t="s">
        <v>708</v>
      </c>
      <c r="F29" s="13" t="s">
        <v>652</v>
      </c>
      <c r="G29" s="13" t="s">
        <v>594</v>
      </c>
      <c r="H29" s="2"/>
      <c r="I29" s="14" t="s">
        <v>54</v>
      </c>
      <c r="J29" s="15" t="s">
        <v>42</v>
      </c>
      <c r="K29" s="16" t="s">
        <v>523</v>
      </c>
    </row>
    <row r="30" spans="1:11" ht="70" x14ac:dyDescent="0.3">
      <c r="A30" s="12" t="s">
        <v>42</v>
      </c>
      <c r="B30" s="12" t="s">
        <v>55</v>
      </c>
      <c r="C30" s="12" t="s">
        <v>753</v>
      </c>
      <c r="D30" s="12" t="s">
        <v>4</v>
      </c>
      <c r="E30" s="13" t="s">
        <v>708</v>
      </c>
      <c r="F30" s="13" t="s">
        <v>652</v>
      </c>
      <c r="G30" s="13" t="s">
        <v>595</v>
      </c>
      <c r="H30" s="2"/>
      <c r="I30" s="14" t="s">
        <v>56</v>
      </c>
      <c r="J30" s="15" t="s">
        <v>42</v>
      </c>
      <c r="K30" s="16" t="s">
        <v>524</v>
      </c>
    </row>
    <row r="31" spans="1:11" ht="103.5" customHeight="1" x14ac:dyDescent="0.3">
      <c r="A31" s="12" t="s">
        <v>42</v>
      </c>
      <c r="B31" s="12" t="s">
        <v>57</v>
      </c>
      <c r="C31" s="12" t="s">
        <v>39</v>
      </c>
      <c r="D31" s="12" t="s">
        <v>4</v>
      </c>
      <c r="E31" s="13" t="s">
        <v>709</v>
      </c>
      <c r="F31" s="13" t="s">
        <v>653</v>
      </c>
      <c r="G31" s="13" t="s">
        <v>596</v>
      </c>
      <c r="H31" s="2"/>
      <c r="I31" s="14" t="s">
        <v>58</v>
      </c>
      <c r="J31" s="15" t="s">
        <v>42</v>
      </c>
      <c r="K31" s="16" t="s">
        <v>525</v>
      </c>
    </row>
    <row r="32" spans="1:11" ht="140" x14ac:dyDescent="0.3">
      <c r="A32" s="12" t="s">
        <v>59</v>
      </c>
      <c r="B32" s="12" t="s">
        <v>60</v>
      </c>
      <c r="C32" s="12" t="s">
        <v>39</v>
      </c>
      <c r="D32" s="12" t="s">
        <v>4</v>
      </c>
      <c r="E32" s="13" t="s">
        <v>710</v>
      </c>
      <c r="F32" s="13" t="s">
        <v>654</v>
      </c>
      <c r="G32" s="13" t="s">
        <v>597</v>
      </c>
      <c r="H32" s="2"/>
      <c r="I32" s="14" t="s">
        <v>61</v>
      </c>
      <c r="J32" s="15" t="s">
        <v>59</v>
      </c>
      <c r="K32" s="16" t="s">
        <v>526</v>
      </c>
    </row>
    <row r="33" spans="1:11" ht="140" x14ac:dyDescent="0.3">
      <c r="A33" s="12" t="s">
        <v>59</v>
      </c>
      <c r="B33" s="12" t="s">
        <v>62</v>
      </c>
      <c r="C33" s="12" t="s">
        <v>39</v>
      </c>
      <c r="D33" s="12" t="s">
        <v>4</v>
      </c>
      <c r="E33" s="13" t="s">
        <v>710</v>
      </c>
      <c r="F33" s="13" t="s">
        <v>654</v>
      </c>
      <c r="G33" s="13" t="s">
        <v>598</v>
      </c>
      <c r="H33" s="2"/>
      <c r="I33" s="14" t="s">
        <v>63</v>
      </c>
      <c r="J33" s="15" t="s">
        <v>59</v>
      </c>
      <c r="K33" s="16" t="s">
        <v>527</v>
      </c>
    </row>
    <row r="34" spans="1:11" ht="210" x14ac:dyDescent="0.3">
      <c r="A34" s="12" t="s">
        <v>59</v>
      </c>
      <c r="B34" s="12" t="s">
        <v>64</v>
      </c>
      <c r="C34" s="12" t="s">
        <v>39</v>
      </c>
      <c r="D34" s="12" t="s">
        <v>4</v>
      </c>
      <c r="E34" s="13" t="s">
        <v>711</v>
      </c>
      <c r="F34" s="13" t="s">
        <v>655</v>
      </c>
      <c r="G34" s="13" t="s">
        <v>599</v>
      </c>
      <c r="H34" s="2"/>
      <c r="I34" s="14" t="s">
        <v>65</v>
      </c>
      <c r="J34" s="15" t="s">
        <v>59</v>
      </c>
      <c r="K34" s="16" t="s">
        <v>528</v>
      </c>
    </row>
    <row r="35" spans="1:11" ht="224" x14ac:dyDescent="0.3">
      <c r="A35" s="12" t="s">
        <v>59</v>
      </c>
      <c r="B35" s="12" t="s">
        <v>66</v>
      </c>
      <c r="C35" s="12" t="s">
        <v>752</v>
      </c>
      <c r="D35" s="12" t="s">
        <v>4</v>
      </c>
      <c r="E35" s="13" t="s">
        <v>712</v>
      </c>
      <c r="F35" s="13" t="s">
        <v>656</v>
      </c>
      <c r="G35" s="13" t="s">
        <v>600</v>
      </c>
      <c r="H35" s="2"/>
      <c r="I35" s="14" t="s">
        <v>67</v>
      </c>
      <c r="J35" s="15" t="s">
        <v>59</v>
      </c>
      <c r="K35" s="16" t="s">
        <v>529</v>
      </c>
    </row>
    <row r="36" spans="1:11" ht="112" x14ac:dyDescent="0.3">
      <c r="A36" s="12" t="s">
        <v>59</v>
      </c>
      <c r="B36" s="12" t="s">
        <v>68</v>
      </c>
      <c r="C36" s="12" t="s">
        <v>752</v>
      </c>
      <c r="D36" s="12" t="s">
        <v>4</v>
      </c>
      <c r="E36" s="13" t="s">
        <v>713</v>
      </c>
      <c r="F36" s="13" t="s">
        <v>657</v>
      </c>
      <c r="G36" s="13" t="s">
        <v>601</v>
      </c>
      <c r="H36" s="2"/>
      <c r="I36" s="14" t="s">
        <v>69</v>
      </c>
      <c r="J36" s="15" t="s">
        <v>59</v>
      </c>
      <c r="K36" s="16" t="s">
        <v>530</v>
      </c>
    </row>
    <row r="37" spans="1:11" ht="224" x14ac:dyDescent="0.3">
      <c r="A37" s="12" t="s">
        <v>59</v>
      </c>
      <c r="B37" s="12" t="s">
        <v>70</v>
      </c>
      <c r="C37" s="12" t="s">
        <v>752</v>
      </c>
      <c r="D37" s="12" t="s">
        <v>4</v>
      </c>
      <c r="E37" s="13" t="s">
        <v>714</v>
      </c>
      <c r="F37" s="13" t="s">
        <v>658</v>
      </c>
      <c r="G37" s="13" t="s">
        <v>602</v>
      </c>
      <c r="H37" s="2"/>
      <c r="I37" s="14" t="s">
        <v>71</v>
      </c>
      <c r="J37" s="15" t="s">
        <v>59</v>
      </c>
      <c r="K37" s="16" t="s">
        <v>531</v>
      </c>
    </row>
    <row r="38" spans="1:11" ht="294" x14ac:dyDescent="0.3">
      <c r="A38" s="12" t="s">
        <v>59</v>
      </c>
      <c r="B38" s="12" t="s">
        <v>72</v>
      </c>
      <c r="C38" s="12" t="s">
        <v>752</v>
      </c>
      <c r="D38" s="12" t="s">
        <v>4</v>
      </c>
      <c r="E38" s="13" t="s">
        <v>715</v>
      </c>
      <c r="F38" s="13" t="s">
        <v>659</v>
      </c>
      <c r="G38" s="13" t="s">
        <v>603</v>
      </c>
      <c r="H38" s="2"/>
      <c r="I38" s="14" t="s">
        <v>73</v>
      </c>
      <c r="J38" s="15" t="s">
        <v>59</v>
      </c>
      <c r="K38" s="16" t="s">
        <v>532</v>
      </c>
    </row>
    <row r="39" spans="1:11" ht="70" x14ac:dyDescent="0.3">
      <c r="A39" s="12" t="s">
        <v>59</v>
      </c>
      <c r="B39" s="12" t="s">
        <v>74</v>
      </c>
      <c r="C39" s="12" t="s">
        <v>752</v>
      </c>
      <c r="D39" s="12" t="s">
        <v>4</v>
      </c>
      <c r="E39" s="13" t="s">
        <v>716</v>
      </c>
      <c r="F39" s="13" t="s">
        <v>660</v>
      </c>
      <c r="G39" s="13" t="s">
        <v>604</v>
      </c>
      <c r="H39" s="2"/>
      <c r="I39" s="14" t="s">
        <v>75</v>
      </c>
      <c r="J39" s="15" t="s">
        <v>59</v>
      </c>
      <c r="K39" s="16" t="s">
        <v>533</v>
      </c>
    </row>
    <row r="40" spans="1:11" ht="126" x14ac:dyDescent="0.3">
      <c r="A40" s="12" t="s">
        <v>76</v>
      </c>
      <c r="B40" s="12" t="s">
        <v>77</v>
      </c>
      <c r="C40" s="12" t="s">
        <v>753</v>
      </c>
      <c r="D40" s="12" t="s">
        <v>12</v>
      </c>
      <c r="E40" s="13" t="s">
        <v>717</v>
      </c>
      <c r="F40" s="13" t="s">
        <v>661</v>
      </c>
      <c r="G40" s="13" t="s">
        <v>605</v>
      </c>
      <c r="H40" s="2"/>
      <c r="I40" s="14" t="s">
        <v>78</v>
      </c>
      <c r="J40" s="15" t="s">
        <v>76</v>
      </c>
      <c r="K40" s="16" t="s">
        <v>534</v>
      </c>
    </row>
    <row r="41" spans="1:11" ht="80" customHeight="1" x14ac:dyDescent="0.3">
      <c r="A41" s="12" t="s">
        <v>76</v>
      </c>
      <c r="B41" s="12" t="s">
        <v>79</v>
      </c>
      <c r="C41" s="12" t="s">
        <v>752</v>
      </c>
      <c r="D41" s="12" t="s">
        <v>4</v>
      </c>
      <c r="E41" s="13" t="s">
        <v>718</v>
      </c>
      <c r="F41" s="13" t="s">
        <v>662</v>
      </c>
      <c r="G41" s="18" t="s">
        <v>852</v>
      </c>
      <c r="H41" s="2"/>
      <c r="I41" s="14" t="s">
        <v>80</v>
      </c>
      <c r="J41" s="15" t="s">
        <v>76</v>
      </c>
      <c r="K41" s="16" t="s">
        <v>535</v>
      </c>
    </row>
    <row r="42" spans="1:11" ht="154" x14ac:dyDescent="0.3">
      <c r="A42" s="12" t="s">
        <v>76</v>
      </c>
      <c r="B42" s="12" t="s">
        <v>81</v>
      </c>
      <c r="C42" s="12" t="s">
        <v>753</v>
      </c>
      <c r="D42" s="12" t="s">
        <v>12</v>
      </c>
      <c r="E42" s="13" t="s">
        <v>719</v>
      </c>
      <c r="F42" s="13" t="s">
        <v>663</v>
      </c>
      <c r="G42" s="18" t="s">
        <v>853</v>
      </c>
      <c r="H42" s="2"/>
      <c r="I42" s="14" t="s">
        <v>82</v>
      </c>
      <c r="J42" s="15" t="s">
        <v>76</v>
      </c>
      <c r="K42" s="16" t="s">
        <v>839</v>
      </c>
    </row>
    <row r="43" spans="1:11" ht="182" x14ac:dyDescent="0.3">
      <c r="A43" s="12" t="s">
        <v>83</v>
      </c>
      <c r="B43" s="12" t="s">
        <v>84</v>
      </c>
      <c r="C43" s="12" t="s">
        <v>752</v>
      </c>
      <c r="D43" s="12" t="s">
        <v>4</v>
      </c>
      <c r="E43" s="13" t="s">
        <v>720</v>
      </c>
      <c r="F43" s="13" t="s">
        <v>664</v>
      </c>
      <c r="G43" s="13" t="s">
        <v>606</v>
      </c>
      <c r="H43" s="2"/>
      <c r="I43" s="14" t="s">
        <v>85</v>
      </c>
      <c r="J43" s="15" t="s">
        <v>83</v>
      </c>
      <c r="K43" s="16" t="s">
        <v>536</v>
      </c>
    </row>
    <row r="44" spans="1:11" ht="84" x14ac:dyDescent="0.3">
      <c r="A44" s="12" t="s">
        <v>83</v>
      </c>
      <c r="B44" s="12" t="s">
        <v>86</v>
      </c>
      <c r="C44" s="12" t="s">
        <v>752</v>
      </c>
      <c r="D44" s="12" t="s">
        <v>4</v>
      </c>
      <c r="E44" s="13" t="s">
        <v>721</v>
      </c>
      <c r="F44" s="13" t="s">
        <v>665</v>
      </c>
      <c r="G44" s="13" t="s">
        <v>607</v>
      </c>
      <c r="H44" s="2"/>
      <c r="I44" s="14" t="s">
        <v>87</v>
      </c>
      <c r="J44" s="15" t="s">
        <v>83</v>
      </c>
      <c r="K44" s="16" t="s">
        <v>854</v>
      </c>
    </row>
    <row r="45" spans="1:11" ht="140" x14ac:dyDescent="0.3">
      <c r="A45" s="12" t="s">
        <v>88</v>
      </c>
      <c r="B45" s="12" t="s">
        <v>89</v>
      </c>
      <c r="C45" s="12" t="s">
        <v>754</v>
      </c>
      <c r="D45" s="12" t="s">
        <v>12</v>
      </c>
      <c r="E45" s="13" t="s">
        <v>722</v>
      </c>
      <c r="F45" s="13" t="s">
        <v>666</v>
      </c>
      <c r="G45" s="13" t="s">
        <v>608</v>
      </c>
      <c r="H45" s="2"/>
      <c r="I45" s="14" t="s">
        <v>90</v>
      </c>
      <c r="J45" s="15" t="s">
        <v>88</v>
      </c>
      <c r="K45" s="16" t="s">
        <v>537</v>
      </c>
    </row>
    <row r="46" spans="1:11" ht="154" x14ac:dyDescent="0.3">
      <c r="A46" s="12" t="s">
        <v>88</v>
      </c>
      <c r="B46" s="12" t="s">
        <v>91</v>
      </c>
      <c r="C46" s="12" t="s">
        <v>754</v>
      </c>
      <c r="D46" s="12" t="s">
        <v>4</v>
      </c>
      <c r="E46" s="13" t="s">
        <v>723</v>
      </c>
      <c r="F46" s="13" t="s">
        <v>667</v>
      </c>
      <c r="G46" s="13" t="s">
        <v>832</v>
      </c>
      <c r="H46" s="2"/>
      <c r="I46" s="14" t="s">
        <v>92</v>
      </c>
      <c r="J46" s="15" t="s">
        <v>88</v>
      </c>
      <c r="K46" s="16" t="s">
        <v>539</v>
      </c>
    </row>
    <row r="47" spans="1:11" ht="70" x14ac:dyDescent="0.3">
      <c r="A47" s="12" t="s">
        <v>88</v>
      </c>
      <c r="B47" s="12" t="s">
        <v>93</v>
      </c>
      <c r="C47" s="12" t="s">
        <v>754</v>
      </c>
      <c r="D47" s="12" t="s">
        <v>12</v>
      </c>
      <c r="E47" s="13" t="s">
        <v>724</v>
      </c>
      <c r="F47" s="13" t="s">
        <v>668</v>
      </c>
      <c r="G47" s="13" t="s">
        <v>855</v>
      </c>
      <c r="H47" s="2"/>
      <c r="I47" s="14" t="s">
        <v>94</v>
      </c>
      <c r="J47" s="15" t="s">
        <v>88</v>
      </c>
      <c r="K47" s="16" t="s">
        <v>540</v>
      </c>
    </row>
    <row r="48" spans="1:11" ht="98" x14ac:dyDescent="0.3">
      <c r="A48" s="12" t="s">
        <v>95</v>
      </c>
      <c r="B48" s="12" t="s">
        <v>96</v>
      </c>
      <c r="C48" s="12" t="s">
        <v>752</v>
      </c>
      <c r="D48" s="12" t="s">
        <v>4</v>
      </c>
      <c r="E48" s="13" t="s">
        <v>725</v>
      </c>
      <c r="F48" s="13" t="s">
        <v>669</v>
      </c>
      <c r="G48" s="13" t="s">
        <v>609</v>
      </c>
      <c r="H48" s="2"/>
      <c r="I48" s="14" t="s">
        <v>97</v>
      </c>
      <c r="J48" s="15" t="s">
        <v>95</v>
      </c>
      <c r="K48" s="16" t="s">
        <v>541</v>
      </c>
    </row>
    <row r="49" spans="1:11" ht="196" x14ac:dyDescent="0.3">
      <c r="A49" s="12" t="s">
        <v>95</v>
      </c>
      <c r="B49" s="12" t="s">
        <v>98</v>
      </c>
      <c r="C49" s="12" t="s">
        <v>752</v>
      </c>
      <c r="D49" s="12" t="s">
        <v>12</v>
      </c>
      <c r="E49" s="13" t="s">
        <v>726</v>
      </c>
      <c r="F49" s="13" t="s">
        <v>670</v>
      </c>
      <c r="G49" s="13" t="s">
        <v>610</v>
      </c>
      <c r="H49" s="2"/>
      <c r="I49" s="14" t="s">
        <v>99</v>
      </c>
      <c r="J49" s="15" t="s">
        <v>95</v>
      </c>
      <c r="K49" s="16" t="s">
        <v>542</v>
      </c>
    </row>
    <row r="50" spans="1:11" ht="84" x14ac:dyDescent="0.3">
      <c r="A50" s="12" t="s">
        <v>95</v>
      </c>
      <c r="B50" s="12" t="s">
        <v>100</v>
      </c>
      <c r="C50" s="12" t="s">
        <v>39</v>
      </c>
      <c r="D50" s="12" t="s">
        <v>4</v>
      </c>
      <c r="E50" s="13" t="s">
        <v>727</v>
      </c>
      <c r="F50" s="13" t="s">
        <v>671</v>
      </c>
      <c r="G50" s="13" t="s">
        <v>611</v>
      </c>
      <c r="H50" s="2"/>
      <c r="I50" s="14" t="s">
        <v>101</v>
      </c>
      <c r="J50" s="15" t="s">
        <v>95</v>
      </c>
      <c r="K50" s="16" t="s">
        <v>543</v>
      </c>
    </row>
    <row r="51" spans="1:11" ht="112" x14ac:dyDescent="0.3">
      <c r="A51" s="12" t="s">
        <v>95</v>
      </c>
      <c r="B51" s="12" t="s">
        <v>102</v>
      </c>
      <c r="C51" s="12" t="s">
        <v>753</v>
      </c>
      <c r="D51" s="12" t="s">
        <v>4</v>
      </c>
      <c r="E51" s="13" t="s">
        <v>728</v>
      </c>
      <c r="F51" s="13" t="s">
        <v>672</v>
      </c>
      <c r="G51" s="13" t="s">
        <v>612</v>
      </c>
      <c r="H51" s="2"/>
      <c r="I51" s="14" t="s">
        <v>103</v>
      </c>
      <c r="J51" s="15" t="s">
        <v>95</v>
      </c>
      <c r="K51" s="16" t="s">
        <v>544</v>
      </c>
    </row>
    <row r="52" spans="1:11" ht="112" x14ac:dyDescent="0.3">
      <c r="A52" s="12" t="s">
        <v>95</v>
      </c>
      <c r="B52" s="12" t="s">
        <v>104</v>
      </c>
      <c r="C52" s="12" t="s">
        <v>39</v>
      </c>
      <c r="D52" s="12" t="s">
        <v>4</v>
      </c>
      <c r="E52" s="13" t="s">
        <v>729</v>
      </c>
      <c r="F52" s="13" t="s">
        <v>673</v>
      </c>
      <c r="G52" s="13" t="s">
        <v>613</v>
      </c>
      <c r="H52" s="2"/>
      <c r="I52" s="14" t="s">
        <v>105</v>
      </c>
      <c r="J52" s="15" t="s">
        <v>95</v>
      </c>
      <c r="K52" s="16" t="s">
        <v>545</v>
      </c>
    </row>
    <row r="53" spans="1:11" ht="196" x14ac:dyDescent="0.3">
      <c r="A53" s="12" t="s">
        <v>95</v>
      </c>
      <c r="B53" s="12" t="s">
        <v>106</v>
      </c>
      <c r="C53" s="12" t="s">
        <v>753</v>
      </c>
      <c r="D53" s="12" t="s">
        <v>4</v>
      </c>
      <c r="E53" s="13" t="s">
        <v>730</v>
      </c>
      <c r="F53" s="13" t="s">
        <v>795</v>
      </c>
      <c r="G53" s="13" t="s">
        <v>614</v>
      </c>
      <c r="H53" s="2"/>
      <c r="I53" s="14" t="s">
        <v>107</v>
      </c>
      <c r="J53" s="15" t="s">
        <v>95</v>
      </c>
      <c r="K53" s="16" t="s">
        <v>546</v>
      </c>
    </row>
    <row r="54" spans="1:11" ht="70" x14ac:dyDescent="0.3">
      <c r="A54" s="12" t="s">
        <v>95</v>
      </c>
      <c r="B54" s="12" t="s">
        <v>108</v>
      </c>
      <c r="C54" s="12" t="s">
        <v>752</v>
      </c>
      <c r="D54" s="12" t="s">
        <v>4</v>
      </c>
      <c r="E54" s="13" t="s">
        <v>731</v>
      </c>
      <c r="F54" s="13" t="s">
        <v>674</v>
      </c>
      <c r="G54" s="13" t="s">
        <v>615</v>
      </c>
      <c r="H54" s="2"/>
      <c r="I54" s="14" t="s">
        <v>109</v>
      </c>
      <c r="J54" s="15" t="s">
        <v>95</v>
      </c>
      <c r="K54" s="16" t="s">
        <v>547</v>
      </c>
    </row>
    <row r="55" spans="1:11" ht="182" x14ac:dyDescent="0.3">
      <c r="A55" s="12" t="s">
        <v>95</v>
      </c>
      <c r="B55" s="12" t="s">
        <v>110</v>
      </c>
      <c r="C55" s="12" t="s">
        <v>752</v>
      </c>
      <c r="D55" s="12" t="s">
        <v>4</v>
      </c>
      <c r="E55" s="13" t="s">
        <v>732</v>
      </c>
      <c r="F55" s="13" t="s">
        <v>675</v>
      </c>
      <c r="G55" s="13" t="s">
        <v>616</v>
      </c>
      <c r="H55" s="2"/>
      <c r="I55" s="14" t="s">
        <v>111</v>
      </c>
      <c r="J55" s="15" t="s">
        <v>95</v>
      </c>
      <c r="K55" s="16" t="s">
        <v>548</v>
      </c>
    </row>
    <row r="56" spans="1:11" ht="70" x14ac:dyDescent="0.3">
      <c r="A56" s="12" t="s">
        <v>95</v>
      </c>
      <c r="B56" s="12" t="s">
        <v>112</v>
      </c>
      <c r="C56" s="12" t="s">
        <v>752</v>
      </c>
      <c r="D56" s="12" t="s">
        <v>4</v>
      </c>
      <c r="E56" s="13" t="s">
        <v>733</v>
      </c>
      <c r="F56" s="13" t="s">
        <v>676</v>
      </c>
      <c r="G56" s="13" t="s">
        <v>617</v>
      </c>
      <c r="H56" s="2"/>
      <c r="I56" s="14" t="s">
        <v>113</v>
      </c>
      <c r="J56" s="15" t="s">
        <v>95</v>
      </c>
      <c r="K56" s="16" t="s">
        <v>549</v>
      </c>
    </row>
    <row r="57" spans="1:11" ht="84" x14ac:dyDescent="0.3">
      <c r="A57" s="12" t="s">
        <v>95</v>
      </c>
      <c r="B57" s="12" t="s">
        <v>114</v>
      </c>
      <c r="C57" s="12" t="s">
        <v>752</v>
      </c>
      <c r="D57" s="12" t="s">
        <v>4</v>
      </c>
      <c r="E57" s="13" t="s">
        <v>733</v>
      </c>
      <c r="F57" s="13" t="s">
        <v>676</v>
      </c>
      <c r="G57" s="13" t="s">
        <v>618</v>
      </c>
      <c r="H57" s="2"/>
      <c r="I57" s="14" t="s">
        <v>115</v>
      </c>
      <c r="J57" s="15" t="s">
        <v>95</v>
      </c>
      <c r="K57" s="16" t="s">
        <v>550</v>
      </c>
    </row>
    <row r="58" spans="1:11" ht="112" x14ac:dyDescent="0.3">
      <c r="A58" s="12" t="s">
        <v>95</v>
      </c>
      <c r="B58" s="12" t="s">
        <v>116</v>
      </c>
      <c r="C58" s="12" t="s">
        <v>752</v>
      </c>
      <c r="D58" s="12" t="s">
        <v>4</v>
      </c>
      <c r="E58" s="13" t="s">
        <v>734</v>
      </c>
      <c r="F58" s="13" t="s">
        <v>677</v>
      </c>
      <c r="G58" s="13" t="s">
        <v>619</v>
      </c>
      <c r="H58" s="2"/>
      <c r="I58" s="14" t="s">
        <v>117</v>
      </c>
      <c r="J58" s="15" t="s">
        <v>95</v>
      </c>
      <c r="K58" s="16" t="s">
        <v>551</v>
      </c>
    </row>
    <row r="59" spans="1:11" ht="140" x14ac:dyDescent="0.3">
      <c r="A59" s="12" t="s">
        <v>95</v>
      </c>
      <c r="B59" s="12" t="s">
        <v>118</v>
      </c>
      <c r="C59" s="12" t="s">
        <v>39</v>
      </c>
      <c r="D59" s="12" t="s">
        <v>4</v>
      </c>
      <c r="E59" s="13" t="s">
        <v>735</v>
      </c>
      <c r="F59" s="13" t="s">
        <v>678</v>
      </c>
      <c r="G59" s="13" t="s">
        <v>620</v>
      </c>
      <c r="H59" s="2"/>
      <c r="I59" s="14" t="s">
        <v>119</v>
      </c>
      <c r="J59" s="15" t="s">
        <v>95</v>
      </c>
      <c r="K59" s="16" t="s">
        <v>552</v>
      </c>
    </row>
    <row r="60" spans="1:11" ht="154" x14ac:dyDescent="0.3">
      <c r="A60" s="12" t="s">
        <v>120</v>
      </c>
      <c r="B60" s="12" t="s">
        <v>121</v>
      </c>
      <c r="C60" s="12" t="s">
        <v>39</v>
      </c>
      <c r="D60" s="12" t="s">
        <v>4</v>
      </c>
      <c r="E60" s="13" t="s">
        <v>736</v>
      </c>
      <c r="F60" s="13" t="s">
        <v>679</v>
      </c>
      <c r="G60" s="13" t="s">
        <v>621</v>
      </c>
      <c r="H60" s="2"/>
      <c r="I60" s="14" t="s">
        <v>122</v>
      </c>
      <c r="J60" s="15" t="s">
        <v>120</v>
      </c>
      <c r="K60" s="16" t="s">
        <v>553</v>
      </c>
    </row>
    <row r="61" spans="1:11" ht="84" x14ac:dyDescent="0.3">
      <c r="A61" s="12" t="s">
        <v>120</v>
      </c>
      <c r="B61" s="12" t="s">
        <v>123</v>
      </c>
      <c r="C61" s="12" t="s">
        <v>752</v>
      </c>
      <c r="D61" s="12" t="s">
        <v>12</v>
      </c>
      <c r="E61" s="13" t="s">
        <v>737</v>
      </c>
      <c r="F61" s="13" t="s">
        <v>680</v>
      </c>
      <c r="G61" s="13" t="s">
        <v>622</v>
      </c>
      <c r="H61" s="2"/>
      <c r="I61" s="14" t="s">
        <v>124</v>
      </c>
      <c r="J61" s="15" t="s">
        <v>120</v>
      </c>
      <c r="K61" s="16" t="s">
        <v>554</v>
      </c>
    </row>
    <row r="62" spans="1:11" ht="168" x14ac:dyDescent="0.3">
      <c r="A62" s="12" t="s">
        <v>120</v>
      </c>
      <c r="B62" s="12" t="s">
        <v>125</v>
      </c>
      <c r="C62" s="12" t="s">
        <v>39</v>
      </c>
      <c r="D62" s="12" t="s">
        <v>4</v>
      </c>
      <c r="E62" s="13" t="s">
        <v>738</v>
      </c>
      <c r="F62" s="13" t="s">
        <v>681</v>
      </c>
      <c r="G62" s="13" t="s">
        <v>623</v>
      </c>
      <c r="H62" s="2"/>
      <c r="I62" s="14" t="s">
        <v>126</v>
      </c>
      <c r="J62" s="15" t="s">
        <v>120</v>
      </c>
      <c r="K62" s="16" t="s">
        <v>555</v>
      </c>
    </row>
    <row r="63" spans="1:11" ht="112" x14ac:dyDescent="0.3">
      <c r="A63" s="12" t="s">
        <v>120</v>
      </c>
      <c r="B63" s="12" t="s">
        <v>127</v>
      </c>
      <c r="C63" s="12" t="s">
        <v>752</v>
      </c>
      <c r="D63" s="12" t="s">
        <v>4</v>
      </c>
      <c r="E63" s="13" t="s">
        <v>739</v>
      </c>
      <c r="F63" s="13" t="s">
        <v>682</v>
      </c>
      <c r="G63" s="13" t="s">
        <v>624</v>
      </c>
      <c r="H63" s="2"/>
      <c r="I63" s="14" t="s">
        <v>128</v>
      </c>
      <c r="J63" s="15" t="s">
        <v>120</v>
      </c>
      <c r="K63" s="16" t="s">
        <v>556</v>
      </c>
    </row>
    <row r="64" spans="1:11" ht="98" x14ac:dyDescent="0.3">
      <c r="A64" s="12" t="s">
        <v>120</v>
      </c>
      <c r="B64" s="12" t="s">
        <v>129</v>
      </c>
      <c r="C64" s="12" t="s">
        <v>752</v>
      </c>
      <c r="D64" s="12" t="s">
        <v>4</v>
      </c>
      <c r="E64" s="13" t="s">
        <v>739</v>
      </c>
      <c r="F64" s="13" t="s">
        <v>682</v>
      </c>
      <c r="G64" s="13" t="s">
        <v>625</v>
      </c>
      <c r="H64" s="2"/>
      <c r="I64" s="14" t="s">
        <v>130</v>
      </c>
      <c r="J64" s="15" t="s">
        <v>120</v>
      </c>
      <c r="K64" s="16" t="s">
        <v>557</v>
      </c>
    </row>
    <row r="65" spans="1:11" ht="84" x14ac:dyDescent="0.3">
      <c r="A65" s="12" t="s">
        <v>120</v>
      </c>
      <c r="B65" s="12" t="s">
        <v>131</v>
      </c>
      <c r="C65" s="12" t="s">
        <v>752</v>
      </c>
      <c r="D65" s="12" t="s">
        <v>4</v>
      </c>
      <c r="E65" s="13" t="s">
        <v>740</v>
      </c>
      <c r="F65" s="13" t="s">
        <v>683</v>
      </c>
      <c r="G65" s="13" t="s">
        <v>626</v>
      </c>
      <c r="H65" s="2"/>
      <c r="I65" s="14" t="s">
        <v>132</v>
      </c>
      <c r="J65" s="15" t="s">
        <v>120</v>
      </c>
      <c r="K65" s="16" t="s">
        <v>558</v>
      </c>
    </row>
    <row r="66" spans="1:11" ht="112" x14ac:dyDescent="0.3">
      <c r="A66" s="12" t="s">
        <v>120</v>
      </c>
      <c r="B66" s="12" t="s">
        <v>133</v>
      </c>
      <c r="C66" s="12" t="s">
        <v>752</v>
      </c>
      <c r="D66" s="12" t="s">
        <v>4</v>
      </c>
      <c r="E66" s="13" t="s">
        <v>741</v>
      </c>
      <c r="F66" s="13" t="s">
        <v>684</v>
      </c>
      <c r="G66" s="13" t="s">
        <v>833</v>
      </c>
      <c r="H66" s="2"/>
      <c r="I66" s="14" t="s">
        <v>134</v>
      </c>
      <c r="J66" s="15" t="s">
        <v>120</v>
      </c>
      <c r="K66" s="16" t="s">
        <v>559</v>
      </c>
    </row>
    <row r="67" spans="1:11" ht="182" x14ac:dyDescent="0.3">
      <c r="A67" s="12" t="s">
        <v>120</v>
      </c>
      <c r="B67" s="12" t="s">
        <v>135</v>
      </c>
      <c r="C67" s="12" t="s">
        <v>752</v>
      </c>
      <c r="D67" s="12" t="s">
        <v>4</v>
      </c>
      <c r="E67" s="13" t="s">
        <v>742</v>
      </c>
      <c r="F67" s="13" t="s">
        <v>685</v>
      </c>
      <c r="G67" s="13" t="s">
        <v>627</v>
      </c>
      <c r="H67" s="2"/>
      <c r="I67" s="14" t="s">
        <v>136</v>
      </c>
      <c r="J67" s="15" t="s">
        <v>120</v>
      </c>
      <c r="K67" s="16" t="s">
        <v>560</v>
      </c>
    </row>
    <row r="68" spans="1:11" ht="112" x14ac:dyDescent="0.3">
      <c r="A68" s="12" t="s">
        <v>120</v>
      </c>
      <c r="B68" s="12" t="s">
        <v>137</v>
      </c>
      <c r="C68" s="12" t="s">
        <v>752</v>
      </c>
      <c r="D68" s="12" t="s">
        <v>4</v>
      </c>
      <c r="E68" s="13" t="s">
        <v>743</v>
      </c>
      <c r="F68" s="13" t="s">
        <v>686</v>
      </c>
      <c r="G68" s="13" t="s">
        <v>628</v>
      </c>
      <c r="H68" s="2"/>
      <c r="I68" s="14" t="s">
        <v>138</v>
      </c>
      <c r="J68" s="15" t="s">
        <v>120</v>
      </c>
      <c r="K68" s="16" t="s">
        <v>561</v>
      </c>
    </row>
    <row r="69" spans="1:11" ht="182" x14ac:dyDescent="0.3">
      <c r="A69" s="12" t="s">
        <v>120</v>
      </c>
      <c r="B69" s="12" t="s">
        <v>139</v>
      </c>
      <c r="C69" s="12" t="s">
        <v>752</v>
      </c>
      <c r="D69" s="12" t="s">
        <v>4</v>
      </c>
      <c r="E69" s="13" t="s">
        <v>744</v>
      </c>
      <c r="F69" s="13" t="s">
        <v>687</v>
      </c>
      <c r="G69" s="13" t="s">
        <v>629</v>
      </c>
      <c r="H69" s="2"/>
      <c r="I69" s="14" t="s">
        <v>140</v>
      </c>
      <c r="J69" s="15" t="s">
        <v>120</v>
      </c>
      <c r="K69" s="16" t="s">
        <v>562</v>
      </c>
    </row>
    <row r="70" spans="1:11" ht="126" x14ac:dyDescent="0.3">
      <c r="A70" s="12" t="s">
        <v>120</v>
      </c>
      <c r="B70" s="12" t="s">
        <v>141</v>
      </c>
      <c r="C70" s="12" t="s">
        <v>752</v>
      </c>
      <c r="D70" s="12" t="s">
        <v>4</v>
      </c>
      <c r="E70" s="13" t="s">
        <v>745</v>
      </c>
      <c r="F70" s="13" t="s">
        <v>688</v>
      </c>
      <c r="G70" s="13" t="s">
        <v>630</v>
      </c>
      <c r="H70" s="2"/>
      <c r="I70" s="14" t="s">
        <v>142</v>
      </c>
      <c r="J70" s="15" t="s">
        <v>120</v>
      </c>
      <c r="K70" s="16" t="s">
        <v>563</v>
      </c>
    </row>
    <row r="71" spans="1:11" ht="196" x14ac:dyDescent="0.3">
      <c r="A71" s="12" t="s">
        <v>143</v>
      </c>
      <c r="B71" s="12" t="s">
        <v>144</v>
      </c>
      <c r="C71" s="12" t="s">
        <v>145</v>
      </c>
      <c r="D71" s="12" t="s">
        <v>4</v>
      </c>
      <c r="E71" s="13" t="s">
        <v>746</v>
      </c>
      <c r="F71" s="13" t="s">
        <v>689</v>
      </c>
      <c r="G71" s="13" t="s">
        <v>631</v>
      </c>
      <c r="H71" s="2"/>
      <c r="I71" s="14" t="s">
        <v>146</v>
      </c>
      <c r="J71" s="15" t="s">
        <v>143</v>
      </c>
      <c r="K71" s="16" t="s">
        <v>564</v>
      </c>
    </row>
    <row r="72" spans="1:11" ht="98" x14ac:dyDescent="0.3">
      <c r="A72" s="12" t="s">
        <v>147</v>
      </c>
      <c r="B72" s="12" t="s">
        <v>148</v>
      </c>
      <c r="C72" s="12" t="s">
        <v>753</v>
      </c>
      <c r="D72" s="12" t="s">
        <v>12</v>
      </c>
      <c r="E72" s="13" t="s">
        <v>747</v>
      </c>
      <c r="F72" s="13" t="s">
        <v>690</v>
      </c>
      <c r="G72" s="13" t="s">
        <v>632</v>
      </c>
      <c r="H72" s="2"/>
      <c r="I72" s="14" t="s">
        <v>149</v>
      </c>
      <c r="J72" s="15" t="s">
        <v>147</v>
      </c>
      <c r="K72" s="16" t="s">
        <v>565</v>
      </c>
    </row>
    <row r="73" spans="1:11" ht="140" x14ac:dyDescent="0.3">
      <c r="A73" s="12" t="s">
        <v>147</v>
      </c>
      <c r="B73" s="12" t="s">
        <v>150</v>
      </c>
      <c r="C73" s="12" t="s">
        <v>753</v>
      </c>
      <c r="D73" s="12" t="s">
        <v>12</v>
      </c>
      <c r="E73" s="13" t="s">
        <v>748</v>
      </c>
      <c r="F73" s="13" t="s">
        <v>691</v>
      </c>
      <c r="G73" s="13" t="s">
        <v>633</v>
      </c>
      <c r="H73" s="2"/>
      <c r="I73" s="14" t="s">
        <v>151</v>
      </c>
      <c r="J73" s="15" t="s">
        <v>147</v>
      </c>
      <c r="K73" s="16" t="s">
        <v>566</v>
      </c>
    </row>
    <row r="74" spans="1:11" ht="70" x14ac:dyDescent="0.3">
      <c r="A74" s="12" t="s">
        <v>147</v>
      </c>
      <c r="B74" s="12" t="s">
        <v>152</v>
      </c>
      <c r="C74" s="12" t="s">
        <v>752</v>
      </c>
      <c r="D74" s="12" t="s">
        <v>12</v>
      </c>
      <c r="E74" s="13" t="s">
        <v>749</v>
      </c>
      <c r="F74" s="13" t="s">
        <v>692</v>
      </c>
      <c r="G74" s="13" t="s">
        <v>634</v>
      </c>
      <c r="H74" s="2"/>
      <c r="I74" s="14" t="s">
        <v>153</v>
      </c>
      <c r="J74" s="15" t="s">
        <v>147</v>
      </c>
      <c r="K74" s="16" t="s">
        <v>567</v>
      </c>
    </row>
    <row r="75" spans="1:11" ht="98" x14ac:dyDescent="0.3">
      <c r="A75" s="12" t="s">
        <v>147</v>
      </c>
      <c r="B75" s="12" t="s">
        <v>154</v>
      </c>
      <c r="C75" s="12" t="s">
        <v>752</v>
      </c>
      <c r="D75" s="12" t="s">
        <v>12</v>
      </c>
      <c r="E75" s="13" t="s">
        <v>750</v>
      </c>
      <c r="F75" s="13" t="s">
        <v>693</v>
      </c>
      <c r="G75" s="13" t="s">
        <v>635</v>
      </c>
      <c r="H75" s="2"/>
      <c r="I75" s="14" t="s">
        <v>155</v>
      </c>
      <c r="J75" s="15" t="s">
        <v>147</v>
      </c>
      <c r="K75" s="16" t="s">
        <v>568</v>
      </c>
    </row>
    <row r="76" spans="1:11" ht="70" x14ac:dyDescent="0.3">
      <c r="A76" s="12" t="s">
        <v>156</v>
      </c>
      <c r="B76" s="12" t="s">
        <v>157</v>
      </c>
      <c r="C76" s="12" t="s">
        <v>753</v>
      </c>
      <c r="D76" s="12" t="s">
        <v>12</v>
      </c>
      <c r="E76" s="13" t="s">
        <v>751</v>
      </c>
      <c r="F76" s="13" t="s">
        <v>694</v>
      </c>
      <c r="G76" s="13" t="s">
        <v>636</v>
      </c>
      <c r="H76" s="2"/>
      <c r="I76" s="19" t="s">
        <v>158</v>
      </c>
      <c r="J76" s="20" t="s">
        <v>156</v>
      </c>
      <c r="K76" s="21" t="s">
        <v>569</v>
      </c>
    </row>
    <row r="77" spans="1:11" x14ac:dyDescent="0.3">
      <c r="A77" s="2"/>
      <c r="B77" s="2"/>
      <c r="C77" s="2"/>
      <c r="D77" s="2"/>
      <c r="E77" s="2"/>
      <c r="F77" s="2"/>
      <c r="G77" s="2"/>
      <c r="H77" s="2"/>
      <c r="I77" s="2"/>
      <c r="J77" s="2"/>
      <c r="K77" s="2"/>
    </row>
  </sheetData>
  <mergeCells count="1">
    <mergeCell ref="A1:K1"/>
  </mergeCells>
  <pageMargins left="0.7" right="0.7" top="0.75" bottom="0.75" header="0.3" footer="0.3"/>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AC204-87A5-47BB-838E-AB1EBDF9C3A6}">
  <sheetPr>
    <tabColor theme="5" tint="0.79998168889431442"/>
  </sheetPr>
  <dimension ref="A2:K30"/>
  <sheetViews>
    <sheetView showGridLines="0" topLeftCell="A3" zoomScale="66" zoomScaleNormal="66" workbookViewId="0">
      <selection activeCell="B13" sqref="B13"/>
    </sheetView>
  </sheetViews>
  <sheetFormatPr baseColWidth="10" defaultColWidth="8.81640625" defaultRowHeight="14" x14ac:dyDescent="0.35"/>
  <cols>
    <col min="1" max="1" width="56.26953125" style="83" customWidth="1"/>
    <col min="2" max="2" width="38.90625" style="83" customWidth="1"/>
    <col min="3" max="3" width="29.54296875" style="83" customWidth="1"/>
    <col min="4" max="4" width="27.26953125" style="83" customWidth="1"/>
    <col min="5" max="5" width="41" style="83" customWidth="1"/>
    <col min="6" max="6" width="22.453125" style="83" customWidth="1"/>
    <col min="7" max="7" width="26.453125" style="83" customWidth="1"/>
    <col min="8" max="8" width="26" style="83" customWidth="1"/>
    <col min="9" max="9" width="26.54296875" style="83" customWidth="1"/>
    <col min="10" max="16384" width="8.81640625" style="83"/>
  </cols>
  <sheetData>
    <row r="2" spans="1:6" ht="15.5" x14ac:dyDescent="0.35">
      <c r="A2" s="118" t="s">
        <v>371</v>
      </c>
      <c r="B2" s="7"/>
    </row>
    <row r="3" spans="1:6" ht="15.5" x14ac:dyDescent="0.35">
      <c r="A3" s="7"/>
      <c r="B3" s="119" t="s">
        <v>357</v>
      </c>
    </row>
    <row r="4" spans="1:6" ht="42" x14ac:dyDescent="0.3">
      <c r="A4" s="7"/>
      <c r="B4" s="34" t="s">
        <v>875</v>
      </c>
    </row>
    <row r="5" spans="1:6" ht="56" x14ac:dyDescent="0.3">
      <c r="A5" s="7"/>
      <c r="B5" s="35" t="s">
        <v>876</v>
      </c>
    </row>
    <row r="6" spans="1:6" ht="42" x14ac:dyDescent="0.3">
      <c r="A6" s="7"/>
      <c r="B6" s="36" t="s">
        <v>877</v>
      </c>
    </row>
    <row r="7" spans="1:6" x14ac:dyDescent="0.3">
      <c r="B7" s="37" t="s">
        <v>361</v>
      </c>
    </row>
    <row r="9" spans="1:6" ht="28" customHeight="1" x14ac:dyDescent="0.35">
      <c r="A9" s="63" t="s">
        <v>372</v>
      </c>
    </row>
    <row r="10" spans="1:6" s="90" customFormat="1" x14ac:dyDescent="0.35">
      <c r="B10" s="91" t="s">
        <v>373</v>
      </c>
      <c r="C10" s="91" t="s">
        <v>374</v>
      </c>
      <c r="D10" s="91" t="s">
        <v>375</v>
      </c>
    </row>
    <row r="11" spans="1:6" ht="42" x14ac:dyDescent="0.35">
      <c r="B11" s="95" t="s">
        <v>782</v>
      </c>
      <c r="C11" s="107"/>
      <c r="D11" s="180" t="s">
        <v>122</v>
      </c>
      <c r="F11" s="181"/>
    </row>
    <row r="12" spans="1:6" ht="42" x14ac:dyDescent="0.35">
      <c r="B12" s="95" t="s">
        <v>783</v>
      </c>
      <c r="C12" s="107"/>
      <c r="D12" s="180" t="s">
        <v>48</v>
      </c>
      <c r="F12" s="181"/>
    </row>
    <row r="13" spans="1:6" ht="56" x14ac:dyDescent="0.35">
      <c r="B13" s="95" t="s">
        <v>784</v>
      </c>
      <c r="C13" s="107"/>
      <c r="D13" s="180" t="s">
        <v>122</v>
      </c>
      <c r="F13" s="181"/>
    </row>
    <row r="14" spans="1:6" ht="56" x14ac:dyDescent="0.35">
      <c r="B14" s="95" t="s">
        <v>785</v>
      </c>
      <c r="C14" s="107"/>
      <c r="D14" s="180" t="s">
        <v>48</v>
      </c>
      <c r="F14" s="181"/>
    </row>
    <row r="15" spans="1:6" ht="28" x14ac:dyDescent="0.35">
      <c r="B15" s="95" t="s">
        <v>376</v>
      </c>
      <c r="C15" s="107"/>
      <c r="D15" s="180" t="s">
        <v>75</v>
      </c>
      <c r="F15" s="181"/>
    </row>
    <row r="17" spans="1:11" ht="24.5" customHeight="1" x14ac:dyDescent="0.35">
      <c r="A17" s="63" t="s">
        <v>377</v>
      </c>
      <c r="K17" s="181"/>
    </row>
    <row r="18" spans="1:11" ht="15" customHeight="1" x14ac:dyDescent="0.35">
      <c r="K18" s="181"/>
    </row>
    <row r="19" spans="1:11" x14ac:dyDescent="0.35">
      <c r="B19" s="92" t="s">
        <v>363</v>
      </c>
      <c r="C19" s="91" t="s">
        <v>374</v>
      </c>
      <c r="D19" s="91" t="s">
        <v>375</v>
      </c>
    </row>
    <row r="20" spans="1:11" ht="28" x14ac:dyDescent="0.35">
      <c r="B20" s="102" t="s">
        <v>864</v>
      </c>
      <c r="C20" s="182"/>
      <c r="D20" s="210" t="s">
        <v>75</v>
      </c>
    </row>
    <row r="21" spans="1:11" ht="28" x14ac:dyDescent="0.35">
      <c r="B21" s="102" t="s">
        <v>378</v>
      </c>
      <c r="C21" s="182"/>
      <c r="D21" s="210" t="s">
        <v>67</v>
      </c>
    </row>
    <row r="25" spans="1:11" ht="40.5" customHeight="1" x14ac:dyDescent="0.3">
      <c r="A25" s="63" t="s">
        <v>843</v>
      </c>
      <c r="B25" s="7"/>
      <c r="C25" s="7"/>
      <c r="D25" s="7"/>
      <c r="E25" s="7"/>
      <c r="F25" s="7"/>
      <c r="G25" s="7"/>
      <c r="H25" s="7"/>
      <c r="I25" s="7"/>
    </row>
    <row r="26" spans="1:11" x14ac:dyDescent="0.3">
      <c r="A26" s="7"/>
      <c r="B26" s="91" t="s">
        <v>363</v>
      </c>
      <c r="C26" s="91" t="s">
        <v>374</v>
      </c>
      <c r="D26" s="91" t="s">
        <v>375</v>
      </c>
      <c r="E26" s="181"/>
    </row>
    <row r="27" spans="1:11" ht="42" x14ac:dyDescent="0.3">
      <c r="A27" s="7"/>
      <c r="B27" s="95" t="s">
        <v>786</v>
      </c>
      <c r="C27" s="182"/>
      <c r="D27" s="180" t="s">
        <v>48</v>
      </c>
    </row>
    <row r="28" spans="1:11" ht="56" x14ac:dyDescent="0.3">
      <c r="A28" s="7"/>
      <c r="B28" s="95" t="s">
        <v>787</v>
      </c>
      <c r="C28" s="182"/>
      <c r="D28" s="180" t="s">
        <v>122</v>
      </c>
    </row>
    <row r="29" spans="1:11" x14ac:dyDescent="0.3">
      <c r="A29" s="7"/>
      <c r="B29" s="7"/>
      <c r="C29" s="7"/>
      <c r="D29" s="7"/>
      <c r="E29" s="7"/>
      <c r="F29" s="7"/>
      <c r="G29" s="7"/>
      <c r="H29" s="7"/>
      <c r="I29" s="7"/>
    </row>
    <row r="30" spans="1:11" x14ac:dyDescent="0.3">
      <c r="A30" s="7"/>
      <c r="B30" s="7"/>
      <c r="C30" s="7"/>
      <c r="D30" s="7"/>
      <c r="E30" s="7"/>
      <c r="F30" s="7"/>
      <c r="G30" s="7"/>
      <c r="H30" s="7"/>
      <c r="I30" s="7"/>
    </row>
  </sheetData>
  <pageMargins left="0.7" right="0.7" top="0.75" bottom="0.75" header="0.3" footer="0.3"/>
  <pageSetup paperSize="9" orientation="portrait"/>
  <tableParts count="3">
    <tablePart r:id="rId1"/>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9C8E3-21D3-4800-A6A1-6B7BE168AF82}">
  <sheetPr>
    <tabColor theme="8"/>
  </sheetPr>
  <dimension ref="A1:D22"/>
  <sheetViews>
    <sheetView zoomScale="85" zoomScaleNormal="85" workbookViewId="0">
      <selection activeCell="A17" sqref="A17"/>
    </sheetView>
  </sheetViews>
  <sheetFormatPr baseColWidth="10" defaultColWidth="8.81640625" defaultRowHeight="14" x14ac:dyDescent="0.3"/>
  <cols>
    <col min="1" max="1" width="40.08984375" style="7" bestFit="1" customWidth="1"/>
    <col min="2" max="2" width="70.26953125" style="7" customWidth="1"/>
    <col min="3" max="3" width="17.1796875" style="177" customWidth="1"/>
    <col min="4" max="4" width="8.81640625" style="177" customWidth="1"/>
    <col min="5" max="5" width="8.81640625" style="7" bestFit="1" customWidth="1"/>
    <col min="6" max="16384" width="8.81640625" style="7"/>
  </cols>
  <sheetData>
    <row r="1" spans="1:4" x14ac:dyDescent="0.3">
      <c r="C1" s="7"/>
      <c r="D1" s="7"/>
    </row>
    <row r="2" spans="1:4" ht="15.5" x14ac:dyDescent="0.35">
      <c r="A2" s="118" t="s">
        <v>356</v>
      </c>
      <c r="C2" s="7"/>
      <c r="D2" s="7"/>
    </row>
    <row r="3" spans="1:4" ht="15.5" x14ac:dyDescent="0.35">
      <c r="B3" s="119" t="s">
        <v>357</v>
      </c>
      <c r="C3" s="7"/>
      <c r="D3" s="7"/>
    </row>
    <row r="4" spans="1:4" x14ac:dyDescent="0.3">
      <c r="B4" s="211" t="s">
        <v>358</v>
      </c>
      <c r="C4" s="7"/>
      <c r="D4" s="7"/>
    </row>
    <row r="5" spans="1:4" x14ac:dyDescent="0.3">
      <c r="B5" s="212" t="s">
        <v>359</v>
      </c>
      <c r="C5" s="7"/>
      <c r="D5" s="7"/>
    </row>
    <row r="6" spans="1:4" x14ac:dyDescent="0.3">
      <c r="B6" s="213" t="s">
        <v>360</v>
      </c>
      <c r="C6" s="7"/>
      <c r="D6" s="7"/>
    </row>
    <row r="7" spans="1:4" x14ac:dyDescent="0.3">
      <c r="B7" s="37" t="s">
        <v>361</v>
      </c>
      <c r="C7" s="7"/>
      <c r="D7" s="7"/>
    </row>
    <row r="9" spans="1:4" ht="30" customHeight="1" x14ac:dyDescent="0.3">
      <c r="A9" s="208" t="s">
        <v>362</v>
      </c>
    </row>
    <row r="10" spans="1:4" x14ac:dyDescent="0.3">
      <c r="B10" s="189" t="s">
        <v>363</v>
      </c>
      <c r="C10" s="214" t="s">
        <v>370</v>
      </c>
      <c r="D10" s="7"/>
    </row>
    <row r="11" spans="1:4" x14ac:dyDescent="0.3">
      <c r="B11" s="215" t="s">
        <v>868</v>
      </c>
      <c r="C11" s="216">
        <v>2</v>
      </c>
      <c r="D11" s="7"/>
    </row>
    <row r="12" spans="1:4" x14ac:dyDescent="0.3">
      <c r="B12" s="215" t="s">
        <v>364</v>
      </c>
      <c r="C12" s="216">
        <v>6</v>
      </c>
      <c r="D12" s="7"/>
    </row>
    <row r="13" spans="1:4" x14ac:dyDescent="0.3">
      <c r="B13" s="215" t="s">
        <v>365</v>
      </c>
      <c r="C13" s="217">
        <f>1/18</f>
        <v>5.5555555555555552E-2</v>
      </c>
      <c r="D13" s="7"/>
    </row>
    <row r="14" spans="1:4" x14ac:dyDescent="0.3">
      <c r="B14" s="215" t="s">
        <v>366</v>
      </c>
      <c r="C14" s="217">
        <v>2.5000000000000001E-3</v>
      </c>
      <c r="D14" s="7"/>
    </row>
    <row r="15" spans="1:4" x14ac:dyDescent="0.3">
      <c r="B15" s="215" t="s">
        <v>367</v>
      </c>
      <c r="C15" s="217">
        <v>7.4999999999999997E-3</v>
      </c>
      <c r="D15" s="7"/>
    </row>
    <row r="16" spans="1:4" x14ac:dyDescent="0.3">
      <c r="B16" s="215" t="s">
        <v>368</v>
      </c>
      <c r="C16" s="217">
        <v>7.4999999999999997E-3</v>
      </c>
      <c r="D16" s="7"/>
    </row>
    <row r="17" spans="2:4" x14ac:dyDescent="0.3">
      <c r="B17" s="218" t="s">
        <v>369</v>
      </c>
      <c r="C17" s="219">
        <v>2.2499999999999999E-2</v>
      </c>
      <c r="D17" s="7"/>
    </row>
    <row r="20" spans="2:4" x14ac:dyDescent="0.3">
      <c r="C20" s="7"/>
    </row>
    <row r="21" spans="2:4" x14ac:dyDescent="0.3">
      <c r="C21" s="7"/>
    </row>
    <row r="22" spans="2:4" x14ac:dyDescent="0.3">
      <c r="C22" s="7"/>
    </row>
  </sheetData>
  <conditionalFormatting sqref="B10:C10">
    <cfRule type="cellIs" dxfId="2" priority="1" operator="equal">
      <formula>"No"</formula>
    </cfRule>
    <cfRule type="cellIs" dxfId="1" priority="2" operator="equal">
      <formula>"Yes"</formula>
    </cfRule>
  </conditionalFormatting>
  <pageMargins left="0.7" right="0.7" top="0.75" bottom="0.75" header="0.3" footer="0.3"/>
  <drawing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5847-A66C-409C-9A20-AD62B577A8AE}">
  <sheetPr>
    <tabColor theme="8"/>
  </sheetPr>
  <dimension ref="A1:D154"/>
  <sheetViews>
    <sheetView showGridLines="0" zoomScale="110" zoomScaleNormal="110" workbookViewId="0">
      <selection activeCell="G15" sqref="G15"/>
    </sheetView>
  </sheetViews>
  <sheetFormatPr baseColWidth="10" defaultColWidth="11.453125" defaultRowHeight="14" x14ac:dyDescent="0.3"/>
  <cols>
    <col min="1" max="1" width="11.453125" style="7"/>
    <col min="2" max="2" width="15" style="7" bestFit="1" customWidth="1"/>
    <col min="3" max="3" width="15" style="7" customWidth="1"/>
    <col min="4" max="4" width="16" style="7" bestFit="1" customWidth="1"/>
    <col min="5" max="16384" width="11.453125" style="7"/>
  </cols>
  <sheetData>
    <row r="1" spans="1:4" x14ac:dyDescent="0.3">
      <c r="A1" s="220" t="s">
        <v>254</v>
      </c>
      <c r="B1" s="221"/>
      <c r="C1" s="221"/>
    </row>
    <row r="2" spans="1:4" x14ac:dyDescent="0.3">
      <c r="A2" s="221" t="s">
        <v>210</v>
      </c>
      <c r="B2" s="222" t="s">
        <v>211</v>
      </c>
      <c r="C2" s="221" t="s">
        <v>212</v>
      </c>
    </row>
    <row r="3" spans="1:4" x14ac:dyDescent="0.3">
      <c r="A3" s="221"/>
      <c r="B3" s="221"/>
      <c r="C3" s="221"/>
    </row>
    <row r="4" spans="1:4" x14ac:dyDescent="0.3">
      <c r="A4" s="221"/>
      <c r="B4" s="223" t="s">
        <v>213</v>
      </c>
      <c r="C4" s="223" t="s">
        <v>214</v>
      </c>
      <c r="D4" s="223" t="s">
        <v>255</v>
      </c>
    </row>
    <row r="5" spans="1:4" x14ac:dyDescent="0.3">
      <c r="A5" s="221"/>
      <c r="B5" s="224" t="s">
        <v>256</v>
      </c>
      <c r="C5" s="225">
        <v>0.54800000000000004</v>
      </c>
      <c r="D5" s="226"/>
    </row>
    <row r="6" spans="1:4" x14ac:dyDescent="0.3">
      <c r="A6" s="221"/>
      <c r="B6" s="224" t="s">
        <v>215</v>
      </c>
      <c r="C6" s="225">
        <v>0.44</v>
      </c>
      <c r="D6" s="226"/>
    </row>
    <row r="7" spans="1:4" x14ac:dyDescent="0.3">
      <c r="A7" s="221"/>
      <c r="B7" s="224" t="s">
        <v>257</v>
      </c>
      <c r="C7" s="225">
        <v>0.36699999999999999</v>
      </c>
      <c r="D7" s="226"/>
    </row>
    <row r="8" spans="1:4" x14ac:dyDescent="0.3">
      <c r="A8" s="221"/>
      <c r="B8" s="224" t="s">
        <v>258</v>
      </c>
      <c r="C8" s="225">
        <v>0.18099999999999999</v>
      </c>
      <c r="D8" s="226"/>
    </row>
    <row r="9" spans="1:4" x14ac:dyDescent="0.3">
      <c r="A9" s="221"/>
      <c r="B9" s="224" t="s">
        <v>259</v>
      </c>
      <c r="C9" s="225">
        <v>0.84099999999999997</v>
      </c>
      <c r="D9" s="226"/>
    </row>
    <row r="10" spans="1:4" x14ac:dyDescent="0.3">
      <c r="A10" s="221"/>
      <c r="B10" s="224" t="s">
        <v>260</v>
      </c>
      <c r="C10" s="225">
        <v>0.188</v>
      </c>
      <c r="D10" s="226"/>
    </row>
    <row r="11" spans="1:4" x14ac:dyDescent="0.3">
      <c r="A11" s="221"/>
      <c r="B11" s="224" t="s">
        <v>261</v>
      </c>
      <c r="C11" s="225">
        <v>0.58399999999999996</v>
      </c>
      <c r="D11" s="226"/>
    </row>
    <row r="12" spans="1:4" x14ac:dyDescent="0.3">
      <c r="A12" s="221"/>
      <c r="B12" s="224" t="s">
        <v>869</v>
      </c>
      <c r="C12" s="225">
        <v>0.64</v>
      </c>
      <c r="D12" s="226"/>
    </row>
    <row r="13" spans="1:4" x14ac:dyDescent="0.3">
      <c r="A13" s="221"/>
      <c r="B13" s="224" t="s">
        <v>216</v>
      </c>
      <c r="C13" s="225">
        <v>0.59299999999999997</v>
      </c>
      <c r="D13" s="226"/>
    </row>
    <row r="14" spans="1:4" x14ac:dyDescent="0.3">
      <c r="A14" s="221"/>
      <c r="B14" s="224" t="s">
        <v>263</v>
      </c>
      <c r="C14" s="225">
        <v>0.58499999999999996</v>
      </c>
      <c r="D14" s="226"/>
    </row>
    <row r="15" spans="1:4" x14ac:dyDescent="0.3">
      <c r="A15" s="221"/>
      <c r="B15" s="224" t="s">
        <v>264</v>
      </c>
      <c r="C15" s="225">
        <v>0.22</v>
      </c>
      <c r="D15" s="226"/>
    </row>
    <row r="16" spans="1:4" x14ac:dyDescent="0.3">
      <c r="A16" s="221"/>
      <c r="B16" s="224" t="s">
        <v>265</v>
      </c>
      <c r="C16" s="225">
        <v>0.72</v>
      </c>
      <c r="D16" s="226"/>
    </row>
    <row r="17" spans="1:4" x14ac:dyDescent="0.3">
      <c r="A17" s="221"/>
      <c r="B17" s="224" t="s">
        <v>266</v>
      </c>
      <c r="C17" s="225">
        <v>0.42299999999999999</v>
      </c>
      <c r="D17" s="226"/>
    </row>
    <row r="18" spans="1:4" ht="23.5" x14ac:dyDescent="0.3">
      <c r="A18" s="221"/>
      <c r="B18" s="224" t="s">
        <v>267</v>
      </c>
      <c r="C18" s="225">
        <v>0.72899999999999998</v>
      </c>
      <c r="D18" s="226"/>
    </row>
    <row r="19" spans="1:4" x14ac:dyDescent="0.3">
      <c r="A19" s="221"/>
      <c r="B19" s="224" t="s">
        <v>217</v>
      </c>
      <c r="C19" s="225">
        <v>2.5169999999999999</v>
      </c>
      <c r="D19" s="226"/>
    </row>
    <row r="20" spans="1:4" x14ac:dyDescent="0.3">
      <c r="A20" s="221"/>
      <c r="B20" s="224" t="s">
        <v>268</v>
      </c>
      <c r="C20" s="225">
        <v>8.6999999999999994E-2</v>
      </c>
      <c r="D20" s="226"/>
    </row>
    <row r="21" spans="1:4" x14ac:dyDescent="0.3">
      <c r="A21" s="221"/>
      <c r="B21" s="224" t="s">
        <v>218</v>
      </c>
      <c r="C21" s="225">
        <v>0.79800000000000004</v>
      </c>
      <c r="D21" s="226"/>
    </row>
    <row r="22" spans="1:4" x14ac:dyDescent="0.3">
      <c r="A22" s="221"/>
      <c r="B22" s="224" t="s">
        <v>269</v>
      </c>
      <c r="C22" s="225">
        <v>0.57899999999999996</v>
      </c>
      <c r="D22" s="226"/>
    </row>
    <row r="23" spans="1:4" x14ac:dyDescent="0.3">
      <c r="A23" s="221"/>
      <c r="B23" s="224" t="s">
        <v>870</v>
      </c>
      <c r="C23" s="225">
        <v>0.80400000000000005</v>
      </c>
      <c r="D23" s="226"/>
    </row>
    <row r="24" spans="1:4" x14ac:dyDescent="0.3">
      <c r="A24" s="221"/>
      <c r="B24" s="224" t="s">
        <v>270</v>
      </c>
      <c r="C24" s="225">
        <v>0.20699999999999999</v>
      </c>
      <c r="D24" s="226"/>
    </row>
    <row r="25" spans="1:4" x14ac:dyDescent="0.3">
      <c r="A25" s="221"/>
      <c r="B25" s="224" t="s">
        <v>219</v>
      </c>
      <c r="C25" s="225">
        <v>0.186</v>
      </c>
      <c r="D25" s="226"/>
    </row>
    <row r="26" spans="1:4" x14ac:dyDescent="0.3">
      <c r="A26" s="221"/>
      <c r="B26" s="224" t="s">
        <v>271</v>
      </c>
      <c r="C26" s="225">
        <v>0.41</v>
      </c>
      <c r="D26" s="226"/>
    </row>
    <row r="27" spans="1:4" x14ac:dyDescent="0.3">
      <c r="A27" s="221"/>
      <c r="B27" s="224" t="s">
        <v>272</v>
      </c>
      <c r="C27" s="225">
        <v>0.76600000000000001</v>
      </c>
      <c r="D27" s="226"/>
    </row>
    <row r="28" spans="1:4" x14ac:dyDescent="0.3">
      <c r="A28" s="221"/>
      <c r="B28" s="224" t="s">
        <v>273</v>
      </c>
      <c r="C28" s="225">
        <v>0.17599999999999999</v>
      </c>
      <c r="D28" s="226"/>
    </row>
    <row r="29" spans="1:4" x14ac:dyDescent="0.3">
      <c r="A29" s="221"/>
      <c r="B29" s="224" t="s">
        <v>220</v>
      </c>
      <c r="C29" s="225">
        <v>0.14199999999999999</v>
      </c>
      <c r="D29" s="226"/>
    </row>
    <row r="30" spans="1:4" x14ac:dyDescent="0.3">
      <c r="A30" s="221"/>
      <c r="B30" s="224" t="s">
        <v>221</v>
      </c>
      <c r="C30" s="225">
        <v>5.6000000000000001E-2</v>
      </c>
      <c r="D30" s="226"/>
    </row>
    <row r="31" spans="1:4" x14ac:dyDescent="0.3">
      <c r="A31" s="221"/>
      <c r="B31" s="224" t="s">
        <v>274</v>
      </c>
      <c r="C31" s="225">
        <v>0.30499999999999999</v>
      </c>
      <c r="D31" s="226"/>
    </row>
    <row r="32" spans="1:4" x14ac:dyDescent="0.3">
      <c r="A32" s="221"/>
      <c r="B32" s="224" t="s">
        <v>222</v>
      </c>
      <c r="C32" s="225">
        <v>1.012</v>
      </c>
      <c r="D32" s="226"/>
    </row>
    <row r="33" spans="1:4" x14ac:dyDescent="0.3">
      <c r="A33" s="221"/>
      <c r="B33" s="224" t="s">
        <v>275</v>
      </c>
      <c r="C33" s="225">
        <v>0.70199999999999996</v>
      </c>
      <c r="D33" s="226"/>
    </row>
    <row r="34" spans="1:4" ht="23.5" x14ac:dyDescent="0.3">
      <c r="A34" s="221"/>
      <c r="B34" s="224" t="s">
        <v>276</v>
      </c>
      <c r="C34" s="225">
        <v>0.58899999999999997</v>
      </c>
      <c r="D34" s="226"/>
    </row>
    <row r="35" spans="1:4" x14ac:dyDescent="0.3">
      <c r="A35" s="221"/>
      <c r="B35" s="224" t="s">
        <v>277</v>
      </c>
      <c r="C35" s="225">
        <v>0.36</v>
      </c>
      <c r="D35" s="226"/>
    </row>
    <row r="36" spans="1:4" ht="23.5" x14ac:dyDescent="0.3">
      <c r="A36" s="221"/>
      <c r="B36" s="224" t="s">
        <v>278</v>
      </c>
      <c r="C36" s="225">
        <v>0.58899999999999997</v>
      </c>
      <c r="D36" s="226"/>
    </row>
    <row r="37" spans="1:4" x14ac:dyDescent="0.3">
      <c r="A37" s="221"/>
      <c r="B37" s="224" t="s">
        <v>279</v>
      </c>
      <c r="C37" s="225">
        <v>0.38900000000000001</v>
      </c>
      <c r="D37" s="226"/>
    </row>
    <row r="38" spans="1:4" x14ac:dyDescent="0.3">
      <c r="A38" s="221"/>
      <c r="B38" s="224" t="s">
        <v>280</v>
      </c>
      <c r="C38" s="225">
        <v>0.45</v>
      </c>
      <c r="D38" s="226"/>
    </row>
    <row r="39" spans="1:4" x14ac:dyDescent="0.3">
      <c r="A39" s="221"/>
      <c r="B39" s="224" t="s">
        <v>223</v>
      </c>
      <c r="C39" s="225">
        <v>0.223</v>
      </c>
      <c r="D39" s="226"/>
    </row>
    <row r="40" spans="1:4" x14ac:dyDescent="0.3">
      <c r="A40" s="221"/>
      <c r="B40" s="224" t="s">
        <v>281</v>
      </c>
      <c r="C40" s="225">
        <v>0.64600000000000002</v>
      </c>
      <c r="D40" s="226"/>
    </row>
    <row r="41" spans="1:4" x14ac:dyDescent="0.3">
      <c r="A41" s="221"/>
      <c r="B41" s="224" t="s">
        <v>282</v>
      </c>
      <c r="C41" s="225">
        <v>1.014</v>
      </c>
      <c r="D41" s="226"/>
    </row>
    <row r="42" spans="1:4" ht="35" x14ac:dyDescent="0.3">
      <c r="A42" s="221"/>
      <c r="B42" s="224" t="s">
        <v>283</v>
      </c>
      <c r="C42" s="225">
        <v>0.42899999999999999</v>
      </c>
      <c r="D42" s="226"/>
    </row>
    <row r="43" spans="1:4" x14ac:dyDescent="0.3">
      <c r="A43" s="221"/>
      <c r="B43" s="224" t="s">
        <v>284</v>
      </c>
      <c r="C43" s="225">
        <v>0.22900000000000001</v>
      </c>
      <c r="D43" s="226"/>
    </row>
    <row r="44" spans="1:4" x14ac:dyDescent="0.3">
      <c r="A44" s="221"/>
      <c r="B44" s="224" t="s">
        <v>169</v>
      </c>
      <c r="C44" s="225">
        <v>5.8000000000000003E-2</v>
      </c>
      <c r="D44" s="230" t="s">
        <v>914</v>
      </c>
    </row>
    <row r="45" spans="1:4" ht="19" customHeight="1" x14ac:dyDescent="0.3">
      <c r="A45" s="221"/>
      <c r="B45" s="227" t="s">
        <v>285</v>
      </c>
      <c r="C45" s="225">
        <v>0.54300000000000004</v>
      </c>
      <c r="D45" s="226"/>
    </row>
    <row r="46" spans="1:4" x14ac:dyDescent="0.3">
      <c r="A46" s="221"/>
      <c r="B46" s="224" t="s">
        <v>224</v>
      </c>
      <c r="C46" s="225">
        <v>0.38300000000000001</v>
      </c>
      <c r="D46" s="226"/>
    </row>
    <row r="47" spans="1:4" x14ac:dyDescent="0.3">
      <c r="A47" s="221"/>
      <c r="B47" s="224" t="s">
        <v>286</v>
      </c>
      <c r="C47" s="225">
        <v>7.0999999999999994E-2</v>
      </c>
      <c r="D47" s="226"/>
    </row>
    <row r="48" spans="1:4" x14ac:dyDescent="0.3">
      <c r="A48" s="221"/>
      <c r="B48" s="224" t="s">
        <v>287</v>
      </c>
      <c r="C48" s="225">
        <v>0.46100000000000002</v>
      </c>
      <c r="D48" s="226"/>
    </row>
    <row r="49" spans="1:4" x14ac:dyDescent="0.3">
      <c r="A49" s="221"/>
      <c r="B49" s="224" t="s">
        <v>225</v>
      </c>
      <c r="C49" s="225">
        <v>0.25900000000000001</v>
      </c>
      <c r="D49" s="226"/>
    </row>
    <row r="50" spans="1:4" x14ac:dyDescent="0.3">
      <c r="A50" s="221"/>
      <c r="B50" s="224" t="s">
        <v>226</v>
      </c>
      <c r="C50" s="225">
        <v>0.76200000000000001</v>
      </c>
      <c r="D50" s="226"/>
    </row>
    <row r="51" spans="1:4" x14ac:dyDescent="0.3">
      <c r="A51" s="221"/>
      <c r="B51" s="224" t="s">
        <v>288</v>
      </c>
      <c r="C51" s="225">
        <v>0.71799999999999997</v>
      </c>
      <c r="D51" s="226"/>
    </row>
    <row r="52" spans="1:4" x14ac:dyDescent="0.3">
      <c r="A52" s="221"/>
      <c r="B52" s="227" t="s">
        <v>227</v>
      </c>
      <c r="C52" s="225">
        <v>0.70199999999999996</v>
      </c>
      <c r="D52" s="226"/>
    </row>
    <row r="53" spans="1:4" x14ac:dyDescent="0.3">
      <c r="A53" s="221"/>
      <c r="B53" s="224" t="s">
        <v>228</v>
      </c>
      <c r="C53" s="225">
        <v>0.28599999999999998</v>
      </c>
      <c r="D53" s="226"/>
    </row>
    <row r="54" spans="1:4" x14ac:dyDescent="0.3">
      <c r="A54" s="221"/>
      <c r="B54" s="224" t="s">
        <v>871</v>
      </c>
      <c r="C54" s="225">
        <v>0.53800000000000003</v>
      </c>
      <c r="D54" s="226"/>
    </row>
    <row r="55" spans="1:4" x14ac:dyDescent="0.3">
      <c r="A55" s="221"/>
      <c r="B55" s="224" t="s">
        <v>229</v>
      </c>
      <c r="C55" s="225">
        <v>0.33200000000000002</v>
      </c>
      <c r="D55" s="226"/>
    </row>
    <row r="56" spans="1:4" x14ac:dyDescent="0.3">
      <c r="A56" s="221"/>
      <c r="B56" s="227" t="s">
        <v>230</v>
      </c>
      <c r="C56" s="225">
        <v>0.94199999999999995</v>
      </c>
      <c r="D56" s="226"/>
    </row>
    <row r="57" spans="1:4" x14ac:dyDescent="0.3">
      <c r="A57" s="221"/>
      <c r="B57" s="224" t="s">
        <v>289</v>
      </c>
      <c r="C57" s="225">
        <v>0.317</v>
      </c>
      <c r="D57" s="226"/>
    </row>
    <row r="58" spans="1:4" x14ac:dyDescent="0.3">
      <c r="A58" s="221"/>
      <c r="B58" s="224" t="s">
        <v>290</v>
      </c>
      <c r="C58" s="225">
        <v>2.8000000000000001E-2</v>
      </c>
      <c r="D58" s="226"/>
    </row>
    <row r="59" spans="1:4" x14ac:dyDescent="0.3">
      <c r="A59" s="221"/>
      <c r="B59" s="224" t="s">
        <v>291</v>
      </c>
      <c r="C59" s="225">
        <v>0.91200000000000003</v>
      </c>
      <c r="D59" s="226"/>
    </row>
    <row r="60" spans="1:4" x14ac:dyDescent="0.3">
      <c r="A60" s="221"/>
      <c r="B60" s="224" t="s">
        <v>292</v>
      </c>
      <c r="C60" s="225">
        <v>0.70899999999999996</v>
      </c>
      <c r="D60" s="226"/>
    </row>
    <row r="61" spans="1:4" x14ac:dyDescent="0.3">
      <c r="A61" s="221"/>
      <c r="B61" s="224" t="s">
        <v>293</v>
      </c>
      <c r="C61" s="225">
        <v>1.0029999999999999</v>
      </c>
      <c r="D61" s="226"/>
    </row>
    <row r="62" spans="1:4" x14ac:dyDescent="0.3">
      <c r="A62" s="221"/>
      <c r="B62" s="224" t="s">
        <v>231</v>
      </c>
      <c r="C62" s="225">
        <v>0.45800000000000002</v>
      </c>
      <c r="D62" s="226"/>
    </row>
    <row r="63" spans="1:4" x14ac:dyDescent="0.3">
      <c r="A63" s="221"/>
      <c r="B63" s="224" t="s">
        <v>294</v>
      </c>
      <c r="C63" s="225">
        <v>0.68899999999999995</v>
      </c>
      <c r="D63" s="226"/>
    </row>
    <row r="64" spans="1:4" x14ac:dyDescent="0.3">
      <c r="A64" s="221"/>
      <c r="B64" s="224" t="s">
        <v>295</v>
      </c>
      <c r="C64" s="225">
        <v>0.40600000000000003</v>
      </c>
      <c r="D64" s="226"/>
    </row>
    <row r="65" spans="1:4" x14ac:dyDescent="0.3">
      <c r="A65" s="221"/>
      <c r="B65" s="224" t="s">
        <v>296</v>
      </c>
      <c r="C65" s="225">
        <v>0.44500000000000001</v>
      </c>
      <c r="D65" s="226"/>
    </row>
    <row r="66" spans="1:4" x14ac:dyDescent="0.3">
      <c r="A66" s="221"/>
      <c r="B66" s="224" t="s">
        <v>297</v>
      </c>
      <c r="C66" s="225">
        <v>0.71099999999999997</v>
      </c>
      <c r="D66" s="226"/>
    </row>
    <row r="67" spans="1:4" x14ac:dyDescent="0.3">
      <c r="A67" s="221"/>
      <c r="B67" s="224" t="s">
        <v>298</v>
      </c>
      <c r="C67" s="225">
        <v>0.41599999999999998</v>
      </c>
      <c r="D67" s="226"/>
    </row>
    <row r="68" spans="1:4" x14ac:dyDescent="0.3">
      <c r="A68" s="221"/>
      <c r="B68" s="224" t="s">
        <v>299</v>
      </c>
      <c r="C68" s="225">
        <v>0.56599999999999995</v>
      </c>
      <c r="D68" s="226"/>
    </row>
    <row r="69" spans="1:4" x14ac:dyDescent="0.3">
      <c r="A69" s="221"/>
      <c r="B69" s="224" t="s">
        <v>232</v>
      </c>
      <c r="C69" s="225">
        <v>0.76600000000000001</v>
      </c>
      <c r="D69" s="226"/>
    </row>
    <row r="70" spans="1:4" x14ac:dyDescent="0.3">
      <c r="A70" s="221"/>
      <c r="B70" s="224" t="s">
        <v>233</v>
      </c>
      <c r="C70" s="225">
        <v>0.27400000000000002</v>
      </c>
      <c r="D70" s="226"/>
    </row>
    <row r="71" spans="1:4" x14ac:dyDescent="0.3">
      <c r="A71" s="221"/>
      <c r="B71" s="224" t="s">
        <v>234</v>
      </c>
      <c r="C71" s="225">
        <v>1.2869999999999999</v>
      </c>
      <c r="D71" s="226"/>
    </row>
    <row r="72" spans="1:4" x14ac:dyDescent="0.3">
      <c r="A72" s="221"/>
      <c r="B72" s="224" t="s">
        <v>300</v>
      </c>
      <c r="C72" s="225">
        <v>0.84199999999999997</v>
      </c>
      <c r="D72" s="226"/>
    </row>
    <row r="73" spans="1:4" x14ac:dyDescent="0.3">
      <c r="A73" s="221"/>
      <c r="B73" s="224" t="s">
        <v>301</v>
      </c>
      <c r="C73" s="225">
        <v>9.4E-2</v>
      </c>
      <c r="D73" s="226"/>
    </row>
    <row r="74" spans="1:4" x14ac:dyDescent="0.3">
      <c r="A74" s="221"/>
      <c r="B74" s="224" t="s">
        <v>302</v>
      </c>
      <c r="C74" s="225">
        <v>0.22700000000000001</v>
      </c>
      <c r="D74" s="226"/>
    </row>
    <row r="75" spans="1:4" x14ac:dyDescent="0.3">
      <c r="A75" s="221"/>
      <c r="B75" s="224" t="s">
        <v>303</v>
      </c>
      <c r="C75" s="225">
        <v>0.70899999999999996</v>
      </c>
      <c r="D75" s="226"/>
    </row>
    <row r="76" spans="1:4" x14ac:dyDescent="0.3">
      <c r="A76" s="221"/>
      <c r="B76" s="224" t="s">
        <v>304</v>
      </c>
      <c r="C76" s="225">
        <v>0.88500000000000001</v>
      </c>
      <c r="D76" s="226"/>
    </row>
    <row r="77" spans="1:4" x14ac:dyDescent="0.3">
      <c r="A77" s="221"/>
      <c r="B77" s="224" t="s">
        <v>305</v>
      </c>
      <c r="C77" s="225">
        <v>0.54800000000000004</v>
      </c>
      <c r="D77" s="226"/>
    </row>
    <row r="78" spans="1:4" x14ac:dyDescent="0.3">
      <c r="A78" s="221"/>
      <c r="B78" s="224" t="s">
        <v>235</v>
      </c>
      <c r="C78" s="225">
        <v>0.41</v>
      </c>
      <c r="D78" s="226"/>
    </row>
    <row r="79" spans="1:4" x14ac:dyDescent="0.3">
      <c r="A79" s="221"/>
      <c r="B79" s="224" t="s">
        <v>306</v>
      </c>
      <c r="C79" s="225">
        <v>0.68700000000000006</v>
      </c>
      <c r="D79" s="226"/>
    </row>
    <row r="80" spans="1:4" x14ac:dyDescent="0.3">
      <c r="A80" s="221"/>
      <c r="B80" s="224" t="s">
        <v>307</v>
      </c>
      <c r="C80" s="225">
        <v>0.72699999999999998</v>
      </c>
      <c r="D80" s="226"/>
    </row>
    <row r="81" spans="1:4" x14ac:dyDescent="0.3">
      <c r="A81" s="221"/>
      <c r="B81" s="224" t="s">
        <v>308</v>
      </c>
      <c r="C81" s="225">
        <v>0.872</v>
      </c>
      <c r="D81" s="226"/>
    </row>
    <row r="82" spans="1:4" x14ac:dyDescent="0.3">
      <c r="A82" s="221"/>
      <c r="B82" s="227" t="s">
        <v>236</v>
      </c>
      <c r="C82" s="225">
        <v>0.84</v>
      </c>
      <c r="D82" s="226"/>
    </row>
    <row r="83" spans="1:4" x14ac:dyDescent="0.3">
      <c r="A83" s="221"/>
      <c r="B83" s="227" t="s">
        <v>309</v>
      </c>
      <c r="C83" s="225">
        <v>0.57299999999999995</v>
      </c>
      <c r="D83" s="226"/>
    </row>
    <row r="84" spans="1:4" x14ac:dyDescent="0.3">
      <c r="A84" s="221"/>
      <c r="B84" s="227" t="s">
        <v>237</v>
      </c>
      <c r="C84" s="225">
        <v>0.78</v>
      </c>
      <c r="D84" s="226"/>
    </row>
    <row r="85" spans="1:4" x14ac:dyDescent="0.3">
      <c r="A85" s="221"/>
      <c r="B85" s="224" t="s">
        <v>310</v>
      </c>
      <c r="C85" s="225">
        <v>0.45500000000000002</v>
      </c>
      <c r="D85" s="226"/>
    </row>
    <row r="86" spans="1:4" x14ac:dyDescent="0.3">
      <c r="A86" s="221"/>
      <c r="B86" s="224" t="s">
        <v>311</v>
      </c>
      <c r="C86" s="225">
        <v>0.58299999999999996</v>
      </c>
      <c r="D86" s="226"/>
    </row>
    <row r="87" spans="1:4" x14ac:dyDescent="0.3">
      <c r="A87" s="221"/>
      <c r="B87" s="224" t="s">
        <v>312</v>
      </c>
      <c r="C87" s="225">
        <v>1.492</v>
      </c>
      <c r="D87" s="226"/>
    </row>
    <row r="88" spans="1:4" x14ac:dyDescent="0.3">
      <c r="A88" s="221"/>
      <c r="B88" s="224" t="s">
        <v>313</v>
      </c>
      <c r="C88" s="225">
        <v>0.40500000000000003</v>
      </c>
      <c r="D88" s="226"/>
    </row>
    <row r="89" spans="1:4" x14ac:dyDescent="0.3">
      <c r="A89" s="221"/>
      <c r="B89" s="224" t="s">
        <v>314</v>
      </c>
      <c r="C89" s="225">
        <v>0.71799999999999997</v>
      </c>
      <c r="D89" s="226"/>
    </row>
    <row r="90" spans="1:4" x14ac:dyDescent="0.3">
      <c r="A90" s="221"/>
      <c r="B90" s="224" t="s">
        <v>238</v>
      </c>
      <c r="C90" s="225">
        <v>0.26200000000000001</v>
      </c>
      <c r="D90" s="226"/>
    </row>
    <row r="91" spans="1:4" x14ac:dyDescent="0.3">
      <c r="A91" s="221"/>
      <c r="B91" s="224" t="s">
        <v>315</v>
      </c>
      <c r="C91" s="225">
        <v>0.19700000000000001</v>
      </c>
      <c r="D91" s="226"/>
    </row>
    <row r="92" spans="1:4" x14ac:dyDescent="0.3">
      <c r="A92" s="221"/>
      <c r="B92" s="224" t="s">
        <v>316</v>
      </c>
      <c r="C92" s="225">
        <v>0.41499999999999998</v>
      </c>
      <c r="D92" s="226"/>
    </row>
    <row r="93" spans="1:4" ht="23.5" x14ac:dyDescent="0.3">
      <c r="A93" s="221"/>
      <c r="B93" s="224" t="s">
        <v>872</v>
      </c>
      <c r="C93" s="225">
        <v>0.70699999999999996</v>
      </c>
      <c r="D93" s="226"/>
    </row>
    <row r="94" spans="1:4" ht="23" x14ac:dyDescent="0.3">
      <c r="A94" s="221"/>
      <c r="B94" s="227" t="s">
        <v>317</v>
      </c>
      <c r="C94" s="225">
        <v>0.82099999999999995</v>
      </c>
      <c r="D94" s="226"/>
    </row>
    <row r="95" spans="1:4" x14ac:dyDescent="0.3">
      <c r="A95" s="221"/>
      <c r="B95" s="224" t="s">
        <v>318</v>
      </c>
      <c r="C95" s="225">
        <v>0.15</v>
      </c>
      <c r="D95" s="226"/>
    </row>
    <row r="96" spans="1:4" x14ac:dyDescent="0.3">
      <c r="A96" s="221"/>
      <c r="B96" s="224" t="s">
        <v>239</v>
      </c>
      <c r="C96" s="225">
        <v>0.46</v>
      </c>
      <c r="D96" s="226"/>
    </row>
    <row r="97" spans="1:4" x14ac:dyDescent="0.3">
      <c r="A97" s="221"/>
      <c r="B97" s="224" t="s">
        <v>319</v>
      </c>
      <c r="C97" s="225">
        <v>0.40500000000000003</v>
      </c>
      <c r="D97" s="226"/>
    </row>
    <row r="98" spans="1:4" x14ac:dyDescent="0.3">
      <c r="A98" s="221"/>
      <c r="B98" s="224" t="s">
        <v>320</v>
      </c>
      <c r="C98" s="225">
        <v>0.46500000000000002</v>
      </c>
      <c r="D98" s="226"/>
    </row>
    <row r="99" spans="1:4" x14ac:dyDescent="0.3">
      <c r="A99" s="221"/>
      <c r="B99" s="224" t="s">
        <v>321</v>
      </c>
      <c r="C99" s="225">
        <v>1.7000000000000001E-2</v>
      </c>
      <c r="D99" s="226"/>
    </row>
    <row r="100" spans="1:4" x14ac:dyDescent="0.3">
      <c r="A100" s="221"/>
      <c r="B100" s="224" t="s">
        <v>240</v>
      </c>
      <c r="C100" s="225">
        <v>0.79400000000000004</v>
      </c>
      <c r="D100" s="226"/>
    </row>
    <row r="101" spans="1:4" x14ac:dyDescent="0.3">
      <c r="A101" s="221"/>
      <c r="B101" s="224" t="s">
        <v>241</v>
      </c>
      <c r="C101" s="225">
        <v>0.42499999999999999</v>
      </c>
      <c r="D101" s="226"/>
    </row>
    <row r="102" spans="1:4" x14ac:dyDescent="0.3">
      <c r="A102" s="221"/>
      <c r="B102" s="224" t="s">
        <v>242</v>
      </c>
      <c r="C102" s="225">
        <v>0.29799999999999999</v>
      </c>
      <c r="D102" s="226"/>
    </row>
    <row r="103" spans="1:4" x14ac:dyDescent="0.3">
      <c r="A103" s="221"/>
      <c r="B103" s="224" t="s">
        <v>243</v>
      </c>
      <c r="C103" s="225">
        <v>0</v>
      </c>
      <c r="D103" s="226"/>
    </row>
    <row r="104" spans="1:4" x14ac:dyDescent="0.3">
      <c r="A104" s="221"/>
      <c r="B104" s="224" t="s">
        <v>322</v>
      </c>
      <c r="C104" s="225">
        <v>0.28899999999999998</v>
      </c>
      <c r="D104" s="226"/>
    </row>
    <row r="105" spans="1:4" x14ac:dyDescent="0.3">
      <c r="A105" s="221"/>
      <c r="B105" s="224" t="s">
        <v>244</v>
      </c>
      <c r="C105" s="225">
        <v>0.48099999999999998</v>
      </c>
      <c r="D105" s="226"/>
    </row>
    <row r="106" spans="1:4" x14ac:dyDescent="0.3">
      <c r="A106" s="221"/>
      <c r="B106" s="224" t="s">
        <v>323</v>
      </c>
      <c r="C106" s="225">
        <v>0.78100000000000003</v>
      </c>
      <c r="D106" s="226"/>
    </row>
    <row r="107" spans="1:4" x14ac:dyDescent="0.3">
      <c r="A107" s="221"/>
      <c r="B107" s="224" t="s">
        <v>245</v>
      </c>
      <c r="C107" s="225">
        <v>0.255</v>
      </c>
      <c r="D107" s="226"/>
    </row>
    <row r="108" spans="1:4" x14ac:dyDescent="0.3">
      <c r="A108" s="221"/>
      <c r="B108" s="224" t="s">
        <v>246</v>
      </c>
      <c r="C108" s="225">
        <v>0.49399999999999999</v>
      </c>
      <c r="D108" s="226"/>
    </row>
    <row r="109" spans="1:4" x14ac:dyDescent="0.3">
      <c r="A109" s="221"/>
      <c r="B109" s="224" t="s">
        <v>324</v>
      </c>
      <c r="C109" s="225">
        <v>0.499</v>
      </c>
      <c r="D109" s="226"/>
    </row>
    <row r="110" spans="1:4" x14ac:dyDescent="0.3">
      <c r="A110" s="221"/>
      <c r="B110" s="224" t="s">
        <v>325</v>
      </c>
      <c r="C110" s="225">
        <v>0.63900000000000001</v>
      </c>
      <c r="D110" s="226"/>
    </row>
    <row r="111" spans="1:4" x14ac:dyDescent="0.3">
      <c r="A111" s="221"/>
      <c r="B111" s="224" t="s">
        <v>326</v>
      </c>
      <c r="C111" s="225">
        <v>0.73699999999999999</v>
      </c>
      <c r="D111" s="226"/>
    </row>
    <row r="112" spans="1:4" x14ac:dyDescent="0.3">
      <c r="A112" s="221"/>
      <c r="B112" s="224" t="s">
        <v>327</v>
      </c>
      <c r="C112" s="225">
        <v>0.63700000000000001</v>
      </c>
      <c r="D112" s="226"/>
    </row>
    <row r="113" spans="1:4" x14ac:dyDescent="0.3">
      <c r="A113" s="221"/>
      <c r="B113" s="224" t="s">
        <v>328</v>
      </c>
      <c r="C113" s="225">
        <v>0.72399999999999998</v>
      </c>
      <c r="D113" s="226"/>
    </row>
    <row r="114" spans="1:4" x14ac:dyDescent="0.3">
      <c r="A114" s="221"/>
      <c r="B114" s="224" t="s">
        <v>329</v>
      </c>
      <c r="C114" s="225">
        <v>0.499</v>
      </c>
      <c r="D114" s="226"/>
    </row>
    <row r="115" spans="1:4" x14ac:dyDescent="0.3">
      <c r="A115" s="221"/>
      <c r="B115" s="224" t="s">
        <v>330</v>
      </c>
      <c r="C115" s="225">
        <v>0.19700000000000001</v>
      </c>
      <c r="D115" s="226"/>
    </row>
    <row r="116" spans="1:4" x14ac:dyDescent="0.3">
      <c r="A116" s="221"/>
      <c r="B116" s="224" t="s">
        <v>331</v>
      </c>
      <c r="C116" s="225">
        <v>0.32500000000000001</v>
      </c>
      <c r="D116" s="226"/>
    </row>
    <row r="117" spans="1:4" x14ac:dyDescent="0.3">
      <c r="A117" s="221"/>
      <c r="B117" s="224" t="s">
        <v>332</v>
      </c>
      <c r="C117" s="225">
        <v>0.92700000000000005</v>
      </c>
      <c r="D117" s="226"/>
    </row>
    <row r="118" spans="1:4" x14ac:dyDescent="0.3">
      <c r="A118" s="221"/>
      <c r="B118" s="224" t="s">
        <v>333</v>
      </c>
      <c r="C118" s="225">
        <v>0.53300000000000003</v>
      </c>
      <c r="D118" s="226"/>
    </row>
    <row r="119" spans="1:4" x14ac:dyDescent="0.3">
      <c r="A119" s="221"/>
      <c r="B119" s="224" t="s">
        <v>334</v>
      </c>
      <c r="C119" s="225">
        <v>0.23799999999999999</v>
      </c>
      <c r="D119" s="226"/>
    </row>
    <row r="120" spans="1:4" x14ac:dyDescent="0.3">
      <c r="A120" s="221"/>
      <c r="B120" s="224" t="s">
        <v>247</v>
      </c>
      <c r="C120" s="225">
        <v>0.379</v>
      </c>
      <c r="D120" s="226"/>
    </row>
    <row r="121" spans="1:4" x14ac:dyDescent="0.3">
      <c r="A121" s="221"/>
      <c r="B121" s="224" t="s">
        <v>335</v>
      </c>
      <c r="C121" s="225">
        <v>0.34399999999999997</v>
      </c>
      <c r="D121" s="226"/>
    </row>
    <row r="122" spans="1:4" x14ac:dyDescent="0.3">
      <c r="A122" s="221"/>
      <c r="B122" s="224" t="s">
        <v>337</v>
      </c>
      <c r="C122" s="225">
        <v>0.03</v>
      </c>
      <c r="D122" s="226"/>
    </row>
    <row r="123" spans="1:4" x14ac:dyDescent="0.3">
      <c r="A123" s="221"/>
      <c r="B123" s="224" t="s">
        <v>336</v>
      </c>
      <c r="C123" s="225">
        <v>2.7E-2</v>
      </c>
      <c r="D123" s="226"/>
    </row>
    <row r="124" spans="1:4" x14ac:dyDescent="0.3">
      <c r="A124" s="221"/>
      <c r="B124" s="224" t="s">
        <v>338</v>
      </c>
      <c r="C124" s="225">
        <v>0.59399999999999997</v>
      </c>
      <c r="D124" s="226"/>
    </row>
    <row r="125" spans="1:4" x14ac:dyDescent="0.3">
      <c r="A125" s="221"/>
      <c r="B125" s="224" t="s">
        <v>339</v>
      </c>
      <c r="C125" s="225">
        <v>0.76800000000000002</v>
      </c>
      <c r="D125" s="226"/>
    </row>
    <row r="126" spans="1:4" x14ac:dyDescent="0.3">
      <c r="A126" s="221"/>
      <c r="B126" s="224" t="s">
        <v>340</v>
      </c>
      <c r="C126" s="225">
        <v>2.4E-2</v>
      </c>
      <c r="D126" s="226"/>
    </row>
    <row r="127" spans="1:4" x14ac:dyDescent="0.3">
      <c r="A127" s="221"/>
      <c r="B127" s="224" t="s">
        <v>341</v>
      </c>
      <c r="C127" s="225">
        <v>0.32900000000000001</v>
      </c>
      <c r="D127" s="226"/>
    </row>
    <row r="128" spans="1:4" x14ac:dyDescent="0.3">
      <c r="A128" s="221"/>
      <c r="B128" s="224" t="s">
        <v>342</v>
      </c>
      <c r="C128" s="225">
        <v>0.51300000000000001</v>
      </c>
      <c r="D128" s="226"/>
    </row>
    <row r="129" spans="1:4" x14ac:dyDescent="0.3">
      <c r="A129" s="221"/>
      <c r="B129" s="224" t="s">
        <v>248</v>
      </c>
      <c r="C129" s="225">
        <v>0.19500000000000001</v>
      </c>
      <c r="D129" s="226"/>
    </row>
    <row r="130" spans="1:4" x14ac:dyDescent="0.3">
      <c r="A130" s="221"/>
      <c r="B130" s="224" t="s">
        <v>343</v>
      </c>
      <c r="C130" s="225">
        <v>0.7</v>
      </c>
      <c r="D130" s="226"/>
    </row>
    <row r="131" spans="1:4" x14ac:dyDescent="0.3">
      <c r="A131" s="221"/>
      <c r="B131" s="224" t="s">
        <v>344</v>
      </c>
      <c r="C131" s="225">
        <v>0.46300000000000002</v>
      </c>
      <c r="D131" s="226"/>
    </row>
    <row r="132" spans="1:4" x14ac:dyDescent="0.3">
      <c r="A132" s="221"/>
      <c r="B132" s="224" t="s">
        <v>345</v>
      </c>
      <c r="C132" s="225">
        <v>0.46</v>
      </c>
      <c r="D132" s="226"/>
    </row>
    <row r="133" spans="1:4" x14ac:dyDescent="0.3">
      <c r="A133" s="221"/>
      <c r="B133" s="224" t="s">
        <v>346</v>
      </c>
      <c r="C133" s="225">
        <v>1.8979999999999999</v>
      </c>
      <c r="D133" s="226"/>
    </row>
    <row r="134" spans="1:4" x14ac:dyDescent="0.3">
      <c r="A134" s="221"/>
      <c r="B134" s="224" t="s">
        <v>249</v>
      </c>
      <c r="C134" s="225">
        <v>0.41899999999999998</v>
      </c>
      <c r="D134" s="226"/>
    </row>
    <row r="135" spans="1:4" ht="23.5" x14ac:dyDescent="0.3">
      <c r="A135" s="221"/>
      <c r="B135" s="224" t="s">
        <v>347</v>
      </c>
      <c r="C135" s="225">
        <v>0.59799999999999998</v>
      </c>
      <c r="D135" s="226"/>
    </row>
    <row r="136" spans="1:4" x14ac:dyDescent="0.3">
      <c r="A136" s="221"/>
      <c r="B136" s="224" t="s">
        <v>348</v>
      </c>
      <c r="C136" s="225">
        <v>0.45700000000000002</v>
      </c>
      <c r="D136" s="226"/>
    </row>
    <row r="137" spans="1:4" x14ac:dyDescent="0.3">
      <c r="A137" s="221"/>
      <c r="B137" s="224" t="s">
        <v>349</v>
      </c>
      <c r="C137" s="225">
        <v>0.52200000000000002</v>
      </c>
      <c r="D137" s="226"/>
    </row>
    <row r="138" spans="1:4" x14ac:dyDescent="0.3">
      <c r="A138" s="221"/>
      <c r="B138" s="224" t="s">
        <v>250</v>
      </c>
      <c r="C138" s="225">
        <v>8.1000000000000003E-2</v>
      </c>
      <c r="D138" s="226"/>
    </row>
    <row r="139" spans="1:4" x14ac:dyDescent="0.3">
      <c r="A139" s="221"/>
      <c r="B139" s="224" t="s">
        <v>350</v>
      </c>
      <c r="C139" s="225">
        <v>0.73399999999999999</v>
      </c>
      <c r="D139" s="226"/>
    </row>
    <row r="140" spans="1:4" ht="35" x14ac:dyDescent="0.3">
      <c r="A140" s="221"/>
      <c r="B140" s="224" t="s">
        <v>351</v>
      </c>
      <c r="C140" s="225">
        <v>0.26400000000000001</v>
      </c>
      <c r="D140" s="226"/>
    </row>
    <row r="141" spans="1:4" x14ac:dyDescent="0.3">
      <c r="A141" s="221"/>
      <c r="B141" s="224" t="s">
        <v>352</v>
      </c>
      <c r="C141" s="225">
        <v>0.432</v>
      </c>
      <c r="D141" s="226"/>
    </row>
    <row r="142" spans="1:4" x14ac:dyDescent="0.3">
      <c r="A142" s="221"/>
      <c r="B142" s="224" t="s">
        <v>353</v>
      </c>
      <c r="C142" s="225">
        <v>0.48099999999999998</v>
      </c>
      <c r="D142" s="226"/>
    </row>
    <row r="143" spans="1:4" x14ac:dyDescent="0.3">
      <c r="A143" s="221"/>
      <c r="B143" s="224" t="s">
        <v>354</v>
      </c>
      <c r="C143" s="225">
        <v>0.65500000000000003</v>
      </c>
      <c r="D143" s="226"/>
    </row>
    <row r="144" spans="1:4" x14ac:dyDescent="0.3">
      <c r="A144" s="221"/>
      <c r="B144" s="227" t="s">
        <v>355</v>
      </c>
      <c r="C144" s="225">
        <v>0.66</v>
      </c>
      <c r="D144" s="226"/>
    </row>
    <row r="145" spans="3:3" hidden="1" x14ac:dyDescent="0.3">
      <c r="C145" s="7">
        <v>1</v>
      </c>
    </row>
    <row r="146" spans="3:3" hidden="1" x14ac:dyDescent="0.3">
      <c r="C146" s="7">
        <v>2</v>
      </c>
    </row>
    <row r="147" spans="3:3" hidden="1" x14ac:dyDescent="0.3">
      <c r="C147" s="7">
        <v>3</v>
      </c>
    </row>
    <row r="148" spans="3:3" hidden="1" x14ac:dyDescent="0.3">
      <c r="C148" s="7">
        <v>4</v>
      </c>
    </row>
    <row r="149" spans="3:3" hidden="1" x14ac:dyDescent="0.3">
      <c r="C149" s="7">
        <v>5</v>
      </c>
    </row>
    <row r="150" spans="3:3" hidden="1" x14ac:dyDescent="0.3">
      <c r="C150" s="7">
        <v>6</v>
      </c>
    </row>
    <row r="151" spans="3:3" hidden="1" x14ac:dyDescent="0.3">
      <c r="C151" s="7">
        <v>7</v>
      </c>
    </row>
    <row r="152" spans="3:3" hidden="1" x14ac:dyDescent="0.3">
      <c r="C152" s="7">
        <v>8</v>
      </c>
    </row>
    <row r="153" spans="3:3" hidden="1" x14ac:dyDescent="0.3">
      <c r="C153" s="7">
        <v>9</v>
      </c>
    </row>
    <row r="154" spans="3:3" hidden="1" x14ac:dyDescent="0.3">
      <c r="C154" s="7">
        <v>10</v>
      </c>
    </row>
  </sheetData>
  <hyperlinks>
    <hyperlink ref="B2" r:id="rId1" display="https://www.bilans-ges.ademe.fr/documentation/UPLOAD_DOC_FR/index.htm?moyenne_par_pays.htm" xr:uid="{FBCA401C-C4A3-44A9-B6E9-7939B08DA6C5}"/>
  </hyperlinks>
  <pageMargins left="0.7" right="0.7" top="0.75" bottom="0.75" header="0.3" footer="0.3"/>
  <pageSetup paperSize="9" orientation="portrait"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156BC-B4F3-4E78-BF3F-74CE91823AF5}">
  <sheetPr>
    <tabColor theme="2"/>
  </sheetPr>
  <dimension ref="A1:H101"/>
  <sheetViews>
    <sheetView showGridLines="0" topLeftCell="B1" zoomScale="80" zoomScaleNormal="80" workbookViewId="0">
      <selection activeCell="D10" sqref="D10:G10"/>
    </sheetView>
  </sheetViews>
  <sheetFormatPr baseColWidth="10" defaultColWidth="11.453125" defaultRowHeight="14" x14ac:dyDescent="0.35"/>
  <cols>
    <col min="1" max="1" width="38.7265625" style="2" customWidth="1"/>
    <col min="2" max="2" width="33.90625" style="2" customWidth="1"/>
    <col min="3" max="3" width="58.26953125" style="2" customWidth="1"/>
    <col min="4" max="4" width="43.54296875" style="2" customWidth="1"/>
    <col min="5" max="5" width="28.1796875" style="2" customWidth="1"/>
    <col min="6" max="6" width="40.1796875" style="2" customWidth="1"/>
    <col min="7" max="7" width="50.453125" style="2" customWidth="1"/>
    <col min="8" max="8" width="19.1796875" style="2" customWidth="1"/>
    <col min="9" max="16384" width="11.453125" style="2"/>
  </cols>
  <sheetData>
    <row r="1" spans="1:8" ht="51" customHeight="1" x14ac:dyDescent="0.35">
      <c r="A1" s="237" t="s">
        <v>911</v>
      </c>
      <c r="B1" s="237"/>
      <c r="C1" s="237"/>
      <c r="D1" s="237"/>
      <c r="E1" s="237"/>
      <c r="F1" s="237"/>
      <c r="G1" s="237"/>
      <c r="H1" s="237"/>
    </row>
    <row r="3" spans="1:8" ht="15.5" x14ac:dyDescent="0.35">
      <c r="A3" s="22" t="s">
        <v>755</v>
      </c>
    </row>
    <row r="5" spans="1:8" x14ac:dyDescent="0.35">
      <c r="B5" s="23" t="s">
        <v>469</v>
      </c>
      <c r="C5" s="23" t="s">
        <v>764</v>
      </c>
      <c r="D5" s="242" t="s">
        <v>159</v>
      </c>
      <c r="E5" s="242"/>
      <c r="F5" s="242"/>
      <c r="G5" s="242"/>
    </row>
    <row r="6" spans="1:8" x14ac:dyDescent="0.35">
      <c r="B6" s="24" t="s">
        <v>757</v>
      </c>
      <c r="C6" s="12" t="s">
        <v>766</v>
      </c>
      <c r="D6" s="241" t="s">
        <v>923</v>
      </c>
      <c r="E6" s="241"/>
      <c r="F6" s="241"/>
      <c r="G6" s="241"/>
    </row>
    <row r="7" spans="1:8" x14ac:dyDescent="0.35">
      <c r="B7" s="25" t="s">
        <v>758</v>
      </c>
      <c r="C7" s="12" t="s">
        <v>767</v>
      </c>
      <c r="D7" s="241" t="s">
        <v>770</v>
      </c>
      <c r="E7" s="241"/>
      <c r="F7" s="241"/>
      <c r="G7" s="241"/>
    </row>
    <row r="8" spans="1:8" x14ac:dyDescent="0.35">
      <c r="B8" s="26" t="s">
        <v>759</v>
      </c>
      <c r="C8" s="12" t="s">
        <v>768</v>
      </c>
      <c r="D8" s="241" t="s">
        <v>912</v>
      </c>
      <c r="E8" s="241"/>
      <c r="F8" s="241"/>
      <c r="G8" s="241"/>
    </row>
    <row r="9" spans="1:8" ht="43.5" customHeight="1" x14ac:dyDescent="0.35">
      <c r="B9" s="27" t="s">
        <v>760</v>
      </c>
      <c r="C9" s="12" t="s">
        <v>769</v>
      </c>
      <c r="D9" s="239" t="s">
        <v>924</v>
      </c>
      <c r="E9" s="239"/>
      <c r="F9" s="239"/>
      <c r="G9" s="239"/>
    </row>
    <row r="10" spans="1:8" x14ac:dyDescent="0.35">
      <c r="B10" s="28" t="s">
        <v>761</v>
      </c>
      <c r="C10" s="12" t="s">
        <v>841</v>
      </c>
      <c r="D10" s="241" t="s">
        <v>771</v>
      </c>
      <c r="E10" s="241"/>
      <c r="F10" s="241"/>
      <c r="G10" s="241"/>
    </row>
    <row r="13" spans="1:8" ht="15.5" x14ac:dyDescent="0.35">
      <c r="A13" s="22" t="s">
        <v>756</v>
      </c>
    </row>
    <row r="14" spans="1:8" x14ac:dyDescent="0.35">
      <c r="E14" s="238" t="s">
        <v>431</v>
      </c>
      <c r="F14" s="238"/>
      <c r="G14" s="238"/>
      <c r="H14" s="238"/>
    </row>
    <row r="15" spans="1:8" x14ac:dyDescent="0.35">
      <c r="B15" s="23" t="s">
        <v>469</v>
      </c>
      <c r="C15" s="23" t="s">
        <v>484</v>
      </c>
      <c r="D15" s="23" t="s">
        <v>363</v>
      </c>
      <c r="E15" s="29" t="s">
        <v>758</v>
      </c>
      <c r="F15" s="30" t="s">
        <v>762</v>
      </c>
      <c r="G15" s="240" t="s">
        <v>763</v>
      </c>
      <c r="H15" s="240"/>
    </row>
    <row r="16" spans="1:8" x14ac:dyDescent="0.35">
      <c r="B16" s="12" t="s">
        <v>765</v>
      </c>
      <c r="C16" s="12" t="s">
        <v>417</v>
      </c>
      <c r="D16" s="12" t="s">
        <v>797</v>
      </c>
      <c r="E16" s="12"/>
      <c r="F16" s="12"/>
      <c r="G16" s="31" t="s">
        <v>160</v>
      </c>
      <c r="H16" s="31" t="s">
        <v>160</v>
      </c>
    </row>
    <row r="17" spans="2:8" x14ac:dyDescent="0.35">
      <c r="B17" s="12" t="s">
        <v>765</v>
      </c>
      <c r="C17" s="12" t="s">
        <v>419</v>
      </c>
      <c r="D17" s="12" t="s">
        <v>161</v>
      </c>
      <c r="E17" s="12"/>
      <c r="F17" s="12"/>
      <c r="G17" s="31" t="s">
        <v>160</v>
      </c>
      <c r="H17" s="31" t="s">
        <v>160</v>
      </c>
    </row>
    <row r="18" spans="2:8" ht="56" x14ac:dyDescent="0.35">
      <c r="B18" s="12" t="s">
        <v>772</v>
      </c>
      <c r="C18" s="12" t="s">
        <v>776</v>
      </c>
      <c r="D18" s="12" t="s">
        <v>797</v>
      </c>
      <c r="E18" s="12"/>
      <c r="F18" s="13" t="s">
        <v>799</v>
      </c>
      <c r="G18" s="31"/>
      <c r="H18" s="31"/>
    </row>
    <row r="19" spans="2:8" x14ac:dyDescent="0.35">
      <c r="B19" s="12" t="s">
        <v>471</v>
      </c>
      <c r="C19" s="12" t="s">
        <v>850</v>
      </c>
      <c r="D19" s="12" t="s">
        <v>161</v>
      </c>
      <c r="E19" s="12"/>
      <c r="F19" s="12"/>
      <c r="G19" s="243" t="s">
        <v>800</v>
      </c>
      <c r="H19" s="234" t="s">
        <v>801</v>
      </c>
    </row>
    <row r="20" spans="2:8" x14ac:dyDescent="0.35">
      <c r="B20" s="12" t="s">
        <v>471</v>
      </c>
      <c r="C20" s="12" t="s">
        <v>385</v>
      </c>
      <c r="D20" s="12" t="s">
        <v>161</v>
      </c>
      <c r="E20" s="12"/>
      <c r="F20" s="12"/>
      <c r="G20" s="244"/>
      <c r="H20" s="235"/>
    </row>
    <row r="21" spans="2:8" x14ac:dyDescent="0.35">
      <c r="B21" s="12" t="s">
        <v>471</v>
      </c>
      <c r="C21" s="12" t="s">
        <v>163</v>
      </c>
      <c r="D21" s="12" t="s">
        <v>161</v>
      </c>
      <c r="E21" s="12"/>
      <c r="F21" s="12"/>
      <c r="G21" s="244"/>
      <c r="H21" s="235"/>
    </row>
    <row r="22" spans="2:8" x14ac:dyDescent="0.35">
      <c r="B22" s="12" t="s">
        <v>472</v>
      </c>
      <c r="C22" s="12" t="s">
        <v>851</v>
      </c>
      <c r="D22" s="12" t="s">
        <v>797</v>
      </c>
      <c r="E22" s="12"/>
      <c r="F22" s="12"/>
      <c r="G22" s="244"/>
      <c r="H22" s="235"/>
    </row>
    <row r="23" spans="2:8" x14ac:dyDescent="0.35">
      <c r="B23" s="12" t="s">
        <v>472</v>
      </c>
      <c r="C23" s="12" t="s">
        <v>392</v>
      </c>
      <c r="D23" s="12" t="s">
        <v>797</v>
      </c>
      <c r="E23" s="12"/>
      <c r="F23" s="12"/>
      <c r="G23" s="244"/>
      <c r="H23" s="235"/>
    </row>
    <row r="24" spans="2:8" x14ac:dyDescent="0.35">
      <c r="B24" s="12" t="s">
        <v>472</v>
      </c>
      <c r="C24" s="12" t="s">
        <v>390</v>
      </c>
      <c r="D24" s="12" t="s">
        <v>797</v>
      </c>
      <c r="E24" s="12"/>
      <c r="F24" s="12"/>
      <c r="G24" s="244"/>
      <c r="H24" s="235"/>
    </row>
    <row r="25" spans="2:8" ht="28" x14ac:dyDescent="0.35">
      <c r="B25" s="12" t="s">
        <v>394</v>
      </c>
      <c r="C25" s="12" t="s">
        <v>441</v>
      </c>
      <c r="D25" s="12" t="s">
        <v>797</v>
      </c>
      <c r="E25" s="12"/>
      <c r="F25" s="13" t="s">
        <v>840</v>
      </c>
      <c r="G25" s="245"/>
      <c r="H25" s="235"/>
    </row>
    <row r="26" spans="2:8" ht="14.5" customHeight="1" x14ac:dyDescent="0.35">
      <c r="B26" s="12" t="s">
        <v>773</v>
      </c>
      <c r="C26" s="12" t="s">
        <v>778</v>
      </c>
      <c r="D26" s="12" t="s">
        <v>161</v>
      </c>
      <c r="E26" s="239" t="s">
        <v>844</v>
      </c>
      <c r="F26" s="12"/>
      <c r="G26" s="239" t="s">
        <v>874</v>
      </c>
      <c r="H26" s="235"/>
    </row>
    <row r="27" spans="2:8" x14ac:dyDescent="0.35">
      <c r="B27" s="12" t="s">
        <v>773</v>
      </c>
      <c r="C27" s="12" t="s">
        <v>796</v>
      </c>
      <c r="D27" s="12" t="s">
        <v>161</v>
      </c>
      <c r="E27" s="239"/>
      <c r="F27" s="12"/>
      <c r="G27" s="239"/>
      <c r="H27" s="235"/>
    </row>
    <row r="28" spans="2:8" x14ac:dyDescent="0.35">
      <c r="B28" s="12" t="s">
        <v>473</v>
      </c>
      <c r="C28" s="12" t="s">
        <v>842</v>
      </c>
      <c r="D28" s="12" t="s">
        <v>161</v>
      </c>
      <c r="E28" s="239"/>
      <c r="F28" s="12"/>
      <c r="G28" s="239"/>
      <c r="H28" s="235"/>
    </row>
    <row r="29" spans="2:8" ht="30.65" customHeight="1" x14ac:dyDescent="0.35">
      <c r="B29" s="12" t="s">
        <v>473</v>
      </c>
      <c r="C29" s="12" t="s">
        <v>779</v>
      </c>
      <c r="D29" s="12" t="s">
        <v>161</v>
      </c>
      <c r="E29" s="239"/>
      <c r="F29" s="12"/>
      <c r="G29" s="239"/>
      <c r="H29" s="235"/>
    </row>
    <row r="30" spans="2:8" ht="30.65" customHeight="1" x14ac:dyDescent="0.35">
      <c r="B30" s="12" t="s">
        <v>474</v>
      </c>
      <c r="C30" s="12" t="s">
        <v>777</v>
      </c>
      <c r="D30" s="12" t="s">
        <v>161</v>
      </c>
      <c r="E30" s="12"/>
      <c r="F30" s="12"/>
      <c r="G30" s="243" t="s">
        <v>800</v>
      </c>
      <c r="H30" s="235"/>
    </row>
    <row r="31" spans="2:8" ht="28" x14ac:dyDescent="0.35">
      <c r="B31" s="12" t="s">
        <v>483</v>
      </c>
      <c r="C31" s="13" t="s">
        <v>857</v>
      </c>
      <c r="D31" s="12" t="s">
        <v>164</v>
      </c>
      <c r="E31" s="12"/>
      <c r="F31" s="12"/>
      <c r="G31" s="244"/>
      <c r="H31" s="235"/>
    </row>
    <row r="32" spans="2:8" x14ac:dyDescent="0.35">
      <c r="B32" s="12" t="s">
        <v>483</v>
      </c>
      <c r="C32" s="12" t="s">
        <v>162</v>
      </c>
      <c r="D32" s="12" t="s">
        <v>798</v>
      </c>
      <c r="E32" s="12"/>
      <c r="F32" s="12"/>
      <c r="G32" s="244"/>
      <c r="H32" s="235"/>
    </row>
    <row r="33" spans="1:8" x14ac:dyDescent="0.35">
      <c r="B33" s="12" t="s">
        <v>483</v>
      </c>
      <c r="C33" s="12" t="s">
        <v>843</v>
      </c>
      <c r="D33" s="12" t="s">
        <v>164</v>
      </c>
      <c r="E33" s="12"/>
      <c r="F33" s="12"/>
      <c r="G33" s="245"/>
      <c r="H33" s="236"/>
    </row>
    <row r="36" spans="1:8" ht="15.5" x14ac:dyDescent="0.35">
      <c r="A36" s="22" t="s">
        <v>774</v>
      </c>
    </row>
    <row r="38" spans="1:8" ht="15.5" x14ac:dyDescent="0.35">
      <c r="A38" s="32" t="s">
        <v>775</v>
      </c>
    </row>
    <row r="40" spans="1:8" ht="15.5" x14ac:dyDescent="0.35">
      <c r="B40" s="33" t="s">
        <v>357</v>
      </c>
    </row>
    <row r="41" spans="1:8" s="7" customFormat="1" ht="42" x14ac:dyDescent="0.3">
      <c r="B41" s="34" t="s">
        <v>875</v>
      </c>
    </row>
    <row r="42" spans="1:8" s="7" customFormat="1" ht="56" x14ac:dyDescent="0.3">
      <c r="B42" s="35" t="s">
        <v>876</v>
      </c>
    </row>
    <row r="43" spans="1:8" s="7" customFormat="1" ht="42" x14ac:dyDescent="0.3">
      <c r="B43" s="36" t="s">
        <v>877</v>
      </c>
    </row>
    <row r="44" spans="1:8" s="7" customFormat="1" x14ac:dyDescent="0.3">
      <c r="B44" s="37" t="s">
        <v>361</v>
      </c>
    </row>
    <row r="67" spans="1:2" x14ac:dyDescent="0.35">
      <c r="B67" s="2" t="s">
        <v>803</v>
      </c>
    </row>
    <row r="72" spans="1:2" ht="15.5" x14ac:dyDescent="0.35">
      <c r="A72" s="22" t="s">
        <v>802</v>
      </c>
    </row>
    <row r="74" spans="1:2" x14ac:dyDescent="0.35">
      <c r="A74" s="2" t="s">
        <v>804</v>
      </c>
    </row>
    <row r="75" spans="1:2" x14ac:dyDescent="0.35">
      <c r="A75" s="2" t="s">
        <v>805</v>
      </c>
    </row>
    <row r="93" spans="1:1" ht="15.5" x14ac:dyDescent="0.35">
      <c r="A93" s="22" t="s">
        <v>849</v>
      </c>
    </row>
    <row r="95" spans="1:1" x14ac:dyDescent="0.35">
      <c r="A95" s="2" t="s">
        <v>806</v>
      </c>
    </row>
    <row r="97" spans="1:1" ht="15.5" x14ac:dyDescent="0.35">
      <c r="A97" s="22" t="s">
        <v>807</v>
      </c>
    </row>
    <row r="98" spans="1:1" x14ac:dyDescent="0.35">
      <c r="A98" s="2" t="s">
        <v>808</v>
      </c>
    </row>
    <row r="99" spans="1:1" x14ac:dyDescent="0.35">
      <c r="A99" s="2" t="s">
        <v>809</v>
      </c>
    </row>
    <row r="100" spans="1:1" x14ac:dyDescent="0.35">
      <c r="A100" s="2" t="s">
        <v>810</v>
      </c>
    </row>
    <row r="101" spans="1:1" x14ac:dyDescent="0.35">
      <c r="A101" s="2" t="s">
        <v>811</v>
      </c>
    </row>
  </sheetData>
  <mergeCells count="14">
    <mergeCell ref="H19:H33"/>
    <mergeCell ref="A1:H1"/>
    <mergeCell ref="E14:H14"/>
    <mergeCell ref="G26:G29"/>
    <mergeCell ref="G15:H15"/>
    <mergeCell ref="E26:E29"/>
    <mergeCell ref="D7:G7"/>
    <mergeCell ref="D8:G8"/>
    <mergeCell ref="D9:G9"/>
    <mergeCell ref="D10:G10"/>
    <mergeCell ref="D5:G5"/>
    <mergeCell ref="D6:G6"/>
    <mergeCell ref="G30:G33"/>
    <mergeCell ref="G19:G25"/>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BE3C3-A87E-4ED1-AA07-B997A815884B}">
  <sheetPr>
    <tabColor theme="7" tint="0.79998168889431442"/>
  </sheetPr>
  <dimension ref="A1:J109"/>
  <sheetViews>
    <sheetView showGridLines="0" zoomScale="82" zoomScaleNormal="88" workbookViewId="0">
      <selection activeCell="A9" sqref="A9"/>
    </sheetView>
  </sheetViews>
  <sheetFormatPr baseColWidth="10" defaultColWidth="10.81640625" defaultRowHeight="15" customHeight="1" x14ac:dyDescent="0.25"/>
  <cols>
    <col min="1" max="1" width="26.81640625" style="38" bestFit="1" customWidth="1"/>
    <col min="2" max="2" width="48.54296875" style="38" bestFit="1" customWidth="1"/>
    <col min="3" max="3" width="67.54296875" style="38" customWidth="1"/>
    <col min="4" max="4" width="121.7265625" style="38" customWidth="1"/>
    <col min="5" max="5" width="42.1796875" style="38" customWidth="1"/>
    <col min="6" max="6" width="41.453125" style="38" customWidth="1"/>
    <col min="7" max="7" width="28" style="38" customWidth="1"/>
    <col min="8" max="8" width="28.1796875" style="38" customWidth="1"/>
    <col min="9" max="9" width="20.453125" style="38" customWidth="1"/>
    <col min="10" max="10" width="33" style="38" bestFit="1" customWidth="1"/>
    <col min="11" max="11" width="29" style="38" bestFit="1" customWidth="1"/>
    <col min="12" max="16384" width="10.81640625" style="38"/>
  </cols>
  <sheetData>
    <row r="1" spans="1:10" ht="26.5" customHeight="1" x14ac:dyDescent="0.25">
      <c r="A1" s="237" t="s">
        <v>467</v>
      </c>
      <c r="B1" s="237"/>
      <c r="C1" s="237"/>
      <c r="D1" s="237"/>
      <c r="E1" s="237"/>
      <c r="F1" s="237"/>
      <c r="G1" s="237"/>
      <c r="H1" s="237"/>
    </row>
    <row r="3" spans="1:10" s="7" customFormat="1" ht="15" customHeight="1" x14ac:dyDescent="0.3"/>
    <row r="4" spans="1:10" s="7" customFormat="1" ht="15" customHeight="1" x14ac:dyDescent="0.3"/>
    <row r="5" spans="1:10" s="7" customFormat="1" ht="15" customHeight="1" x14ac:dyDescent="0.3"/>
    <row r="6" spans="1:10" s="7" customFormat="1" ht="15" customHeight="1" x14ac:dyDescent="0.3"/>
    <row r="7" spans="1:10" s="7" customFormat="1" ht="15" customHeight="1" x14ac:dyDescent="0.3"/>
    <row r="8" spans="1:10" s="7" customFormat="1" ht="15" customHeight="1" x14ac:dyDescent="0.3"/>
    <row r="9" spans="1:10" s="7" customFormat="1" ht="15" customHeight="1" x14ac:dyDescent="0.3"/>
    <row r="10" spans="1:10" s="7" customFormat="1" ht="15" customHeight="1" x14ac:dyDescent="0.3"/>
    <row r="11" spans="1:10" s="7" customFormat="1" ht="25" customHeight="1" x14ac:dyDescent="0.4">
      <c r="A11" s="72" t="s">
        <v>468</v>
      </c>
      <c r="J11" s="39"/>
    </row>
    <row r="12" spans="1:10" s="7" customFormat="1" ht="15" customHeight="1" x14ac:dyDescent="0.3">
      <c r="B12" s="40" t="s">
        <v>469</v>
      </c>
      <c r="C12" s="41" t="s">
        <v>484</v>
      </c>
      <c r="D12" s="41" t="s">
        <v>363</v>
      </c>
      <c r="E12" s="41" t="s">
        <v>485</v>
      </c>
      <c r="F12" s="41" t="s">
        <v>486</v>
      </c>
      <c r="G12" s="41" t="s">
        <v>487</v>
      </c>
      <c r="H12" s="42" t="s">
        <v>431</v>
      </c>
    </row>
    <row r="13" spans="1:10" s="7" customFormat="1" ht="15" customHeight="1" x14ac:dyDescent="0.3">
      <c r="B13" s="43" t="s">
        <v>882</v>
      </c>
      <c r="C13" s="43" t="s">
        <v>897</v>
      </c>
      <c r="D13" s="228" t="s">
        <v>885</v>
      </c>
      <c r="E13" s="44" t="s">
        <v>488</v>
      </c>
      <c r="F13" s="44" t="s">
        <v>492</v>
      </c>
      <c r="G13" s="47">
        <v>0</v>
      </c>
      <c r="H13" s="48"/>
    </row>
    <row r="14" spans="1:10" s="7" customFormat="1" ht="15" customHeight="1" x14ac:dyDescent="0.3">
      <c r="B14" s="43" t="s">
        <v>882</v>
      </c>
      <c r="C14" s="43" t="s">
        <v>898</v>
      </c>
      <c r="D14" s="228" t="s">
        <v>886</v>
      </c>
      <c r="E14" s="44" t="s">
        <v>488</v>
      </c>
      <c r="F14" s="44" t="s">
        <v>492</v>
      </c>
      <c r="G14" s="47">
        <v>0</v>
      </c>
      <c r="H14" s="48"/>
    </row>
    <row r="15" spans="1:10" s="7" customFormat="1" ht="15" customHeight="1" x14ac:dyDescent="0.3">
      <c r="B15" s="43" t="s">
        <v>882</v>
      </c>
      <c r="C15" s="43" t="s">
        <v>896</v>
      </c>
      <c r="D15" s="228" t="s">
        <v>887</v>
      </c>
      <c r="E15" s="44" t="s">
        <v>488</v>
      </c>
      <c r="F15" s="44" t="s">
        <v>492</v>
      </c>
      <c r="G15" s="47">
        <v>0</v>
      </c>
      <c r="H15" s="48"/>
    </row>
    <row r="16" spans="1:10" s="7" customFormat="1" ht="15" customHeight="1" x14ac:dyDescent="0.3">
      <c r="B16" s="43" t="s">
        <v>882</v>
      </c>
      <c r="C16" s="43" t="s">
        <v>163</v>
      </c>
      <c r="D16" s="228" t="s">
        <v>888</v>
      </c>
      <c r="E16" s="44" t="s">
        <v>489</v>
      </c>
      <c r="F16" s="44" t="s">
        <v>493</v>
      </c>
      <c r="G16" s="47">
        <v>0</v>
      </c>
      <c r="H16" s="48"/>
    </row>
    <row r="17" spans="2:8" s="7" customFormat="1" ht="15" customHeight="1" x14ac:dyDescent="0.3">
      <c r="B17" s="43" t="s">
        <v>472</v>
      </c>
      <c r="C17" s="43" t="s">
        <v>895</v>
      </c>
      <c r="D17" s="228" t="s">
        <v>889</v>
      </c>
      <c r="E17" s="44" t="s">
        <v>489</v>
      </c>
      <c r="F17" s="44" t="s">
        <v>493</v>
      </c>
      <c r="G17" s="47">
        <v>0</v>
      </c>
      <c r="H17" s="48"/>
    </row>
    <row r="18" spans="2:8" s="7" customFormat="1" ht="15" customHeight="1" x14ac:dyDescent="0.3">
      <c r="B18" s="43" t="s">
        <v>472</v>
      </c>
      <c r="C18" s="43" t="s">
        <v>482</v>
      </c>
      <c r="D18" s="228" t="s">
        <v>890</v>
      </c>
      <c r="E18" s="44" t="s">
        <v>489</v>
      </c>
      <c r="F18" s="44" t="s">
        <v>493</v>
      </c>
      <c r="G18" s="47">
        <v>0</v>
      </c>
      <c r="H18" s="48"/>
    </row>
    <row r="19" spans="2:8" s="7" customFormat="1" ht="15" customHeight="1" x14ac:dyDescent="0.3">
      <c r="B19" s="43" t="s">
        <v>472</v>
      </c>
      <c r="C19" s="43" t="s">
        <v>253</v>
      </c>
      <c r="D19" s="228" t="s">
        <v>910</v>
      </c>
      <c r="E19" s="44" t="s">
        <v>489</v>
      </c>
      <c r="F19" s="44" t="s">
        <v>493</v>
      </c>
      <c r="G19" s="47">
        <v>0</v>
      </c>
      <c r="H19" s="48"/>
    </row>
    <row r="20" spans="2:8" s="7" customFormat="1" ht="15" customHeight="1" x14ac:dyDescent="0.3">
      <c r="B20" s="43" t="s">
        <v>470</v>
      </c>
      <c r="C20" s="43" t="s">
        <v>477</v>
      </c>
      <c r="D20" s="228" t="s">
        <v>891</v>
      </c>
      <c r="E20" s="44" t="s">
        <v>489</v>
      </c>
      <c r="F20" s="44" t="s">
        <v>493</v>
      </c>
      <c r="G20" s="47">
        <v>0</v>
      </c>
      <c r="H20" s="48"/>
    </row>
    <row r="21" spans="2:8" s="7" customFormat="1" ht="15" customHeight="1" x14ac:dyDescent="0.3">
      <c r="B21" s="43" t="s">
        <v>470</v>
      </c>
      <c r="C21" s="43" t="s">
        <v>478</v>
      </c>
      <c r="D21" s="51" t="s">
        <v>891</v>
      </c>
      <c r="E21" s="44" t="s">
        <v>489</v>
      </c>
      <c r="F21" s="44" t="s">
        <v>493</v>
      </c>
      <c r="G21" s="47">
        <v>0</v>
      </c>
      <c r="H21" s="48"/>
    </row>
    <row r="22" spans="2:8" s="7" customFormat="1" ht="15" customHeight="1" x14ac:dyDescent="0.3">
      <c r="B22" s="43" t="s">
        <v>473</v>
      </c>
      <c r="C22" s="43" t="s">
        <v>480</v>
      </c>
      <c r="D22" s="51" t="s">
        <v>892</v>
      </c>
      <c r="E22" s="44" t="s">
        <v>490</v>
      </c>
      <c r="F22" s="44" t="s">
        <v>494</v>
      </c>
      <c r="G22" s="47">
        <v>0</v>
      </c>
      <c r="H22" s="48"/>
    </row>
    <row r="23" spans="2:8" s="7" customFormat="1" ht="15" customHeight="1" x14ac:dyDescent="0.3">
      <c r="B23" s="43" t="s">
        <v>473</v>
      </c>
      <c r="C23" s="43" t="s">
        <v>475</v>
      </c>
      <c r="D23" s="228" t="s">
        <v>893</v>
      </c>
      <c r="E23" s="44" t="s">
        <v>490</v>
      </c>
      <c r="F23" s="44" t="s">
        <v>494</v>
      </c>
      <c r="G23" s="47">
        <v>0</v>
      </c>
      <c r="H23" s="48"/>
    </row>
    <row r="24" spans="2:8" s="7" customFormat="1" ht="15" customHeight="1" x14ac:dyDescent="0.3">
      <c r="B24" s="43" t="s">
        <v>884</v>
      </c>
      <c r="C24" s="43" t="s">
        <v>381</v>
      </c>
      <c r="D24" s="228" t="s">
        <v>906</v>
      </c>
      <c r="E24" s="44" t="s">
        <v>490</v>
      </c>
      <c r="F24" s="44" t="s">
        <v>494</v>
      </c>
      <c r="G24" s="47">
        <v>0</v>
      </c>
      <c r="H24" s="48"/>
    </row>
    <row r="25" spans="2:8" s="7" customFormat="1" ht="15" customHeight="1" x14ac:dyDescent="0.3">
      <c r="B25" s="43" t="s">
        <v>884</v>
      </c>
      <c r="C25" s="43" t="s">
        <v>382</v>
      </c>
      <c r="D25" s="51" t="s">
        <v>899</v>
      </c>
      <c r="E25" s="44" t="s">
        <v>490</v>
      </c>
      <c r="F25" s="44" t="s">
        <v>494</v>
      </c>
      <c r="G25" s="47">
        <v>0</v>
      </c>
      <c r="H25" s="48"/>
    </row>
    <row r="26" spans="2:8" s="7" customFormat="1" ht="15" customHeight="1" x14ac:dyDescent="0.3">
      <c r="B26" s="43" t="s">
        <v>884</v>
      </c>
      <c r="C26" s="43" t="s">
        <v>166</v>
      </c>
      <c r="D26" s="51" t="s">
        <v>900</v>
      </c>
      <c r="E26" s="44" t="s">
        <v>490</v>
      </c>
      <c r="F26" s="44" t="s">
        <v>494</v>
      </c>
      <c r="G26" s="47">
        <v>0</v>
      </c>
      <c r="H26" s="48"/>
    </row>
    <row r="27" spans="2:8" s="7" customFormat="1" ht="15" customHeight="1" x14ac:dyDescent="0.3">
      <c r="B27" s="43" t="s">
        <v>883</v>
      </c>
      <c r="C27" s="43" t="s">
        <v>818</v>
      </c>
      <c r="D27" s="51" t="s">
        <v>905</v>
      </c>
      <c r="E27" s="44" t="s">
        <v>491</v>
      </c>
      <c r="F27" s="44" t="s">
        <v>495</v>
      </c>
      <c r="G27" s="47">
        <v>0</v>
      </c>
      <c r="H27" s="48"/>
    </row>
    <row r="28" spans="2:8" s="7" customFormat="1" ht="15" customHeight="1" x14ac:dyDescent="0.3">
      <c r="B28" s="43" t="s">
        <v>883</v>
      </c>
      <c r="C28" s="43" t="s">
        <v>894</v>
      </c>
      <c r="D28" s="51" t="s">
        <v>905</v>
      </c>
      <c r="E28" s="44" t="s">
        <v>491</v>
      </c>
      <c r="F28" s="44" t="s">
        <v>495</v>
      </c>
      <c r="G28" s="47">
        <v>0</v>
      </c>
      <c r="H28" s="48"/>
    </row>
    <row r="29" spans="2:8" s="7" customFormat="1" ht="15" customHeight="1" x14ac:dyDescent="0.3">
      <c r="B29" s="43" t="s">
        <v>883</v>
      </c>
      <c r="C29" s="43" t="s">
        <v>476</v>
      </c>
      <c r="D29" s="51" t="s">
        <v>904</v>
      </c>
      <c r="E29" s="44" t="s">
        <v>491</v>
      </c>
      <c r="F29" s="44" t="s">
        <v>495</v>
      </c>
      <c r="G29" s="47">
        <v>0</v>
      </c>
      <c r="H29" s="48"/>
    </row>
    <row r="30" spans="2:8" s="7" customFormat="1" ht="15" customHeight="1" x14ac:dyDescent="0.3">
      <c r="B30" s="43" t="s">
        <v>883</v>
      </c>
      <c r="C30" s="45" t="s">
        <v>162</v>
      </c>
      <c r="D30" s="60" t="s">
        <v>901</v>
      </c>
      <c r="E30" s="44" t="s">
        <v>491</v>
      </c>
      <c r="F30" s="44" t="s">
        <v>495</v>
      </c>
      <c r="G30" s="49">
        <v>0</v>
      </c>
      <c r="H30" s="50"/>
    </row>
    <row r="31" spans="2:8" s="7" customFormat="1" ht="15" customHeight="1" x14ac:dyDescent="0.3">
      <c r="B31" s="43" t="s">
        <v>883</v>
      </c>
      <c r="C31" s="43" t="s">
        <v>162</v>
      </c>
      <c r="D31" s="51" t="s">
        <v>903</v>
      </c>
      <c r="E31" s="44" t="s">
        <v>491</v>
      </c>
      <c r="F31" s="44" t="s">
        <v>495</v>
      </c>
      <c r="G31" s="49">
        <v>0</v>
      </c>
      <c r="H31" s="51"/>
    </row>
    <row r="32" spans="2:8" s="7" customFormat="1" ht="15" customHeight="1" x14ac:dyDescent="0.3">
      <c r="B32" s="43" t="s">
        <v>883</v>
      </c>
      <c r="C32" s="43" t="s">
        <v>162</v>
      </c>
      <c r="D32" s="51" t="s">
        <v>902</v>
      </c>
      <c r="E32" s="44" t="s">
        <v>491</v>
      </c>
      <c r="F32" s="44" t="s">
        <v>495</v>
      </c>
      <c r="G32" s="47">
        <v>0</v>
      </c>
      <c r="H32" s="51"/>
    </row>
    <row r="33" spans="1:10" s="7" customFormat="1" ht="15" customHeight="1" x14ac:dyDescent="0.3"/>
    <row r="34" spans="1:10" s="7" customFormat="1" ht="15" customHeight="1" x14ac:dyDescent="0.3"/>
    <row r="35" spans="1:10" s="7" customFormat="1" ht="25.5" customHeight="1" x14ac:dyDescent="0.4">
      <c r="A35" s="72" t="s">
        <v>496</v>
      </c>
      <c r="E35" s="246" t="s">
        <v>570</v>
      </c>
      <c r="F35" s="247"/>
      <c r="G35" s="246" t="s">
        <v>473</v>
      </c>
      <c r="H35" s="247"/>
    </row>
    <row r="36" spans="1:10" s="7" customFormat="1" ht="15" customHeight="1" x14ac:dyDescent="0.3">
      <c r="B36" s="8" t="s">
        <v>497</v>
      </c>
      <c r="C36" s="8"/>
      <c r="D36" s="8"/>
      <c r="E36" s="46" t="s">
        <v>479</v>
      </c>
      <c r="F36" s="46" t="s">
        <v>167</v>
      </c>
      <c r="G36" s="46" t="s">
        <v>168</v>
      </c>
      <c r="H36" s="46" t="s">
        <v>475</v>
      </c>
    </row>
    <row r="37" spans="1:10" s="7" customFormat="1" ht="15" customHeight="1" x14ac:dyDescent="0.3">
      <c r="B37" s="52" t="s">
        <v>375</v>
      </c>
      <c r="C37" s="53" t="s">
        <v>498</v>
      </c>
      <c r="D37" s="53" t="s">
        <v>499</v>
      </c>
      <c r="E37" s="53" t="s">
        <v>500</v>
      </c>
      <c r="F37" s="53" t="s">
        <v>503</v>
      </c>
      <c r="G37" s="53" t="s">
        <v>502</v>
      </c>
      <c r="H37" s="53" t="s">
        <v>501</v>
      </c>
      <c r="I37" s="41" t="s">
        <v>165</v>
      </c>
      <c r="J37" s="42" t="s">
        <v>431</v>
      </c>
    </row>
    <row r="38" spans="1:10" s="7" customFormat="1" ht="24" customHeight="1" x14ac:dyDescent="0.3">
      <c r="B38" s="54" t="s">
        <v>5</v>
      </c>
      <c r="C38" s="55" t="s">
        <v>2</v>
      </c>
      <c r="D38" s="55" t="s">
        <v>504</v>
      </c>
      <c r="E38" s="44" t="s">
        <v>488</v>
      </c>
      <c r="F38" s="44" t="s">
        <v>488</v>
      </c>
      <c r="G38" s="44" t="s">
        <v>488</v>
      </c>
      <c r="H38" s="44" t="s">
        <v>488</v>
      </c>
      <c r="I38" s="47">
        <v>0</v>
      </c>
      <c r="J38" s="56"/>
    </row>
    <row r="39" spans="1:10" s="7" customFormat="1" ht="24" customHeight="1" x14ac:dyDescent="0.3">
      <c r="B39" s="54" t="s">
        <v>8</v>
      </c>
      <c r="C39" s="55" t="s">
        <v>6</v>
      </c>
      <c r="D39" s="55" t="s">
        <v>505</v>
      </c>
      <c r="E39" s="44" t="s">
        <v>488</v>
      </c>
      <c r="F39" s="44" t="s">
        <v>488</v>
      </c>
      <c r="G39" s="44" t="s">
        <v>488</v>
      </c>
      <c r="H39" s="44" t="s">
        <v>488</v>
      </c>
      <c r="I39" s="47">
        <v>0</v>
      </c>
      <c r="J39" s="56"/>
    </row>
    <row r="40" spans="1:10" s="7" customFormat="1" ht="24" customHeight="1" x14ac:dyDescent="0.3">
      <c r="B40" s="54" t="s">
        <v>10</v>
      </c>
      <c r="C40" s="55" t="s">
        <v>6</v>
      </c>
      <c r="D40" s="55" t="s">
        <v>506</v>
      </c>
      <c r="E40" s="44" t="s">
        <v>488</v>
      </c>
      <c r="F40" s="44" t="s">
        <v>488</v>
      </c>
      <c r="G40" s="44" t="s">
        <v>488</v>
      </c>
      <c r="H40" s="44" t="s">
        <v>488</v>
      </c>
      <c r="I40" s="47">
        <v>0</v>
      </c>
      <c r="J40" s="56"/>
    </row>
    <row r="41" spans="1:10" s="7" customFormat="1" ht="24" customHeight="1" x14ac:dyDescent="0.3">
      <c r="B41" s="54" t="s">
        <v>13</v>
      </c>
      <c r="C41" s="55" t="s">
        <v>6</v>
      </c>
      <c r="D41" s="55" t="s">
        <v>507</v>
      </c>
      <c r="E41" s="44" t="s">
        <v>489</v>
      </c>
      <c r="F41" s="44" t="s">
        <v>489</v>
      </c>
      <c r="G41" s="44" t="s">
        <v>489</v>
      </c>
      <c r="H41" s="44" t="s">
        <v>489</v>
      </c>
      <c r="I41" s="47">
        <v>0</v>
      </c>
      <c r="J41" s="56"/>
    </row>
    <row r="42" spans="1:10" s="7" customFormat="1" ht="24" customHeight="1" x14ac:dyDescent="0.3">
      <c r="B42" s="54" t="s">
        <v>16</v>
      </c>
      <c r="C42" s="55" t="s">
        <v>14</v>
      </c>
      <c r="D42" s="57" t="s">
        <v>508</v>
      </c>
      <c r="E42" s="44" t="s">
        <v>489</v>
      </c>
      <c r="F42" s="44" t="s">
        <v>489</v>
      </c>
      <c r="G42" s="44" t="s">
        <v>489</v>
      </c>
      <c r="H42" s="44" t="s">
        <v>489</v>
      </c>
      <c r="I42" s="47">
        <v>0</v>
      </c>
      <c r="J42" s="56"/>
    </row>
    <row r="43" spans="1:10" s="7" customFormat="1" ht="24" customHeight="1" x14ac:dyDescent="0.3">
      <c r="B43" s="54" t="s">
        <v>18</v>
      </c>
      <c r="C43" s="55" t="s">
        <v>14</v>
      </c>
      <c r="D43" s="55" t="s">
        <v>509</v>
      </c>
      <c r="E43" s="44" t="s">
        <v>489</v>
      </c>
      <c r="F43" s="44" t="s">
        <v>489</v>
      </c>
      <c r="G43" s="44" t="s">
        <v>489</v>
      </c>
      <c r="H43" s="44" t="s">
        <v>489</v>
      </c>
      <c r="I43" s="47">
        <v>0</v>
      </c>
      <c r="J43" s="56"/>
    </row>
    <row r="44" spans="1:10" s="7" customFormat="1" ht="24" customHeight="1" x14ac:dyDescent="0.3">
      <c r="B44" s="54" t="s">
        <v>20</v>
      </c>
      <c r="C44" s="55" t="s">
        <v>14</v>
      </c>
      <c r="D44" s="55" t="s">
        <v>792</v>
      </c>
      <c r="E44" s="44" t="s">
        <v>489</v>
      </c>
      <c r="F44" s="44" t="s">
        <v>489</v>
      </c>
      <c r="G44" s="44" t="s">
        <v>489</v>
      </c>
      <c r="H44" s="44" t="s">
        <v>489</v>
      </c>
      <c r="I44" s="47">
        <v>0</v>
      </c>
      <c r="J44" s="56"/>
    </row>
    <row r="45" spans="1:10" s="7" customFormat="1" ht="24" customHeight="1" x14ac:dyDescent="0.3">
      <c r="B45" s="54" t="s">
        <v>22</v>
      </c>
      <c r="C45" s="55" t="s">
        <v>14</v>
      </c>
      <c r="D45" s="55" t="s">
        <v>510</v>
      </c>
      <c r="E45" s="44" t="s">
        <v>489</v>
      </c>
      <c r="F45" s="44" t="s">
        <v>489</v>
      </c>
      <c r="G45" s="44" t="s">
        <v>489</v>
      </c>
      <c r="H45" s="44" t="s">
        <v>489</v>
      </c>
      <c r="I45" s="47">
        <v>0</v>
      </c>
      <c r="J45" s="56"/>
    </row>
    <row r="46" spans="1:10" s="7" customFormat="1" ht="24" customHeight="1" x14ac:dyDescent="0.3">
      <c r="B46" s="54" t="s">
        <v>25</v>
      </c>
      <c r="C46" s="55" t="s">
        <v>23</v>
      </c>
      <c r="D46" s="55" t="s">
        <v>511</v>
      </c>
      <c r="E46" s="44" t="s">
        <v>489</v>
      </c>
      <c r="F46" s="44" t="s">
        <v>489</v>
      </c>
      <c r="G46" s="44" t="s">
        <v>489</v>
      </c>
      <c r="H46" s="44" t="s">
        <v>489</v>
      </c>
      <c r="I46" s="47">
        <v>0</v>
      </c>
      <c r="J46" s="56"/>
    </row>
    <row r="47" spans="1:10" s="7" customFormat="1" ht="24" customHeight="1" x14ac:dyDescent="0.3">
      <c r="B47" s="54" t="s">
        <v>27</v>
      </c>
      <c r="C47" s="55" t="s">
        <v>23</v>
      </c>
      <c r="D47" s="55" t="s">
        <v>512</v>
      </c>
      <c r="E47" s="44" t="s">
        <v>490</v>
      </c>
      <c r="F47" s="44" t="s">
        <v>490</v>
      </c>
      <c r="G47" s="44" t="s">
        <v>490</v>
      </c>
      <c r="H47" s="44" t="s">
        <v>490</v>
      </c>
      <c r="I47" s="47">
        <v>0</v>
      </c>
      <c r="J47" s="56"/>
    </row>
    <row r="48" spans="1:10" s="7" customFormat="1" ht="24" customHeight="1" x14ac:dyDescent="0.3">
      <c r="B48" s="54" t="s">
        <v>29</v>
      </c>
      <c r="C48" s="55" t="s">
        <v>23</v>
      </c>
      <c r="D48" s="55" t="s">
        <v>513</v>
      </c>
      <c r="E48" s="44" t="s">
        <v>490</v>
      </c>
      <c r="F48" s="44" t="s">
        <v>490</v>
      </c>
      <c r="G48" s="44" t="s">
        <v>490</v>
      </c>
      <c r="H48" s="44" t="s">
        <v>490</v>
      </c>
      <c r="I48" s="47">
        <v>0</v>
      </c>
      <c r="J48" s="56"/>
    </row>
    <row r="49" spans="2:10" s="7" customFormat="1" ht="24" customHeight="1" x14ac:dyDescent="0.3">
      <c r="B49" s="54" t="s">
        <v>31</v>
      </c>
      <c r="C49" s="55" t="s">
        <v>23</v>
      </c>
      <c r="D49" s="55" t="s">
        <v>514</v>
      </c>
      <c r="E49" s="44" t="s">
        <v>490</v>
      </c>
      <c r="F49" s="44" t="s">
        <v>490</v>
      </c>
      <c r="G49" s="44" t="s">
        <v>490</v>
      </c>
      <c r="H49" s="44" t="s">
        <v>490</v>
      </c>
      <c r="I49" s="47">
        <v>0</v>
      </c>
      <c r="J49" s="56"/>
    </row>
    <row r="50" spans="2:10" s="7" customFormat="1" ht="24" customHeight="1" x14ac:dyDescent="0.3">
      <c r="B50" s="54" t="s">
        <v>33</v>
      </c>
      <c r="C50" s="55" t="s">
        <v>23</v>
      </c>
      <c r="D50" s="55" t="s">
        <v>515</v>
      </c>
      <c r="E50" s="44" t="s">
        <v>490</v>
      </c>
      <c r="F50" s="44" t="s">
        <v>490</v>
      </c>
      <c r="G50" s="44" t="s">
        <v>490</v>
      </c>
      <c r="H50" s="44" t="s">
        <v>490</v>
      </c>
      <c r="I50" s="47">
        <v>0</v>
      </c>
      <c r="J50" s="56"/>
    </row>
    <row r="51" spans="2:10" s="7" customFormat="1" ht="24" customHeight="1" x14ac:dyDescent="0.3">
      <c r="B51" s="54" t="s">
        <v>35</v>
      </c>
      <c r="C51" s="55" t="s">
        <v>23</v>
      </c>
      <c r="D51" s="55" t="s">
        <v>516</v>
      </c>
      <c r="E51" s="44" t="s">
        <v>490</v>
      </c>
      <c r="F51" s="44" t="s">
        <v>490</v>
      </c>
      <c r="G51" s="44" t="s">
        <v>490</v>
      </c>
      <c r="H51" s="44" t="s">
        <v>490</v>
      </c>
      <c r="I51" s="47">
        <v>0</v>
      </c>
      <c r="J51" s="56"/>
    </row>
    <row r="52" spans="2:10" s="7" customFormat="1" ht="24" customHeight="1" x14ac:dyDescent="0.3">
      <c r="B52" s="54" t="s">
        <v>37</v>
      </c>
      <c r="C52" s="55" t="s">
        <v>23</v>
      </c>
      <c r="D52" s="55" t="s">
        <v>517</v>
      </c>
      <c r="E52" s="44" t="s">
        <v>491</v>
      </c>
      <c r="F52" s="44" t="s">
        <v>491</v>
      </c>
      <c r="G52" s="44" t="s">
        <v>491</v>
      </c>
      <c r="H52" s="44" t="s">
        <v>491</v>
      </c>
      <c r="I52" s="47">
        <v>0</v>
      </c>
      <c r="J52" s="56"/>
    </row>
    <row r="53" spans="2:10" s="7" customFormat="1" ht="24" customHeight="1" x14ac:dyDescent="0.3">
      <c r="B53" s="54" t="s">
        <v>40</v>
      </c>
      <c r="C53" s="55" t="s">
        <v>23</v>
      </c>
      <c r="D53" s="55" t="s">
        <v>518</v>
      </c>
      <c r="E53" s="44" t="s">
        <v>491</v>
      </c>
      <c r="F53" s="44" t="s">
        <v>491</v>
      </c>
      <c r="G53" s="44" t="s">
        <v>491</v>
      </c>
      <c r="H53" s="44" t="s">
        <v>491</v>
      </c>
      <c r="I53" s="47">
        <v>0</v>
      </c>
      <c r="J53" s="56"/>
    </row>
    <row r="54" spans="2:10" s="7" customFormat="1" ht="24" customHeight="1" x14ac:dyDescent="0.3">
      <c r="B54" s="54" t="s">
        <v>41</v>
      </c>
      <c r="C54" s="55" t="s">
        <v>23</v>
      </c>
      <c r="D54" s="55" t="s">
        <v>519</v>
      </c>
      <c r="E54" s="44" t="s">
        <v>491</v>
      </c>
      <c r="F54" s="44" t="s">
        <v>491</v>
      </c>
      <c r="G54" s="44" t="s">
        <v>491</v>
      </c>
      <c r="H54" s="44" t="s">
        <v>491</v>
      </c>
      <c r="I54" s="47">
        <v>0</v>
      </c>
      <c r="J54" s="56"/>
    </row>
    <row r="55" spans="2:10" s="7" customFormat="1" ht="24" customHeight="1" x14ac:dyDescent="0.3">
      <c r="B55" s="54" t="s">
        <v>44</v>
      </c>
      <c r="C55" s="55" t="s">
        <v>42</v>
      </c>
      <c r="D55" s="55" t="s">
        <v>520</v>
      </c>
      <c r="E55" s="44" t="s">
        <v>491</v>
      </c>
      <c r="F55" s="44" t="s">
        <v>491</v>
      </c>
      <c r="G55" s="44" t="s">
        <v>491</v>
      </c>
      <c r="H55" s="44" t="s">
        <v>491</v>
      </c>
      <c r="I55" s="47">
        <v>0</v>
      </c>
      <c r="J55" s="56"/>
    </row>
    <row r="56" spans="2:10" s="7" customFormat="1" ht="24" customHeight="1" x14ac:dyDescent="0.3">
      <c r="B56" s="54" t="s">
        <v>46</v>
      </c>
      <c r="C56" s="55" t="s">
        <v>42</v>
      </c>
      <c r="D56" s="55" t="s">
        <v>828</v>
      </c>
      <c r="E56" s="51"/>
      <c r="F56" s="51"/>
      <c r="G56" s="51"/>
      <c r="H56" s="51"/>
      <c r="I56" s="51"/>
      <c r="J56" s="56"/>
    </row>
    <row r="57" spans="2:10" s="7" customFormat="1" ht="24" customHeight="1" x14ac:dyDescent="0.3">
      <c r="B57" s="54" t="s">
        <v>48</v>
      </c>
      <c r="C57" s="55" t="s">
        <v>42</v>
      </c>
      <c r="D57" s="55" t="s">
        <v>831</v>
      </c>
      <c r="E57" s="51"/>
      <c r="F57" s="51"/>
      <c r="G57" s="51"/>
      <c r="H57" s="51"/>
      <c r="I57" s="51"/>
      <c r="J57" s="56"/>
    </row>
    <row r="58" spans="2:10" s="7" customFormat="1" ht="24" customHeight="1" x14ac:dyDescent="0.3">
      <c r="B58" s="54" t="s">
        <v>50</v>
      </c>
      <c r="C58" s="55" t="s">
        <v>42</v>
      </c>
      <c r="D58" s="55" t="s">
        <v>521</v>
      </c>
      <c r="E58" s="51"/>
      <c r="F58" s="51"/>
      <c r="G58" s="51"/>
      <c r="H58" s="51"/>
      <c r="I58" s="51"/>
      <c r="J58" s="56"/>
    </row>
    <row r="59" spans="2:10" s="7" customFormat="1" ht="24" customHeight="1" x14ac:dyDescent="0.3">
      <c r="B59" s="54" t="s">
        <v>52</v>
      </c>
      <c r="C59" s="55" t="s">
        <v>42</v>
      </c>
      <c r="D59" s="55" t="s">
        <v>522</v>
      </c>
      <c r="E59" s="51"/>
      <c r="F59" s="51"/>
      <c r="G59" s="51"/>
      <c r="H59" s="51"/>
      <c r="I59" s="51"/>
      <c r="J59" s="56"/>
    </row>
    <row r="60" spans="2:10" s="7" customFormat="1" ht="24" customHeight="1" x14ac:dyDescent="0.3">
      <c r="B60" s="54" t="s">
        <v>54</v>
      </c>
      <c r="C60" s="55" t="s">
        <v>42</v>
      </c>
      <c r="D60" s="55" t="s">
        <v>523</v>
      </c>
      <c r="E60" s="51"/>
      <c r="F60" s="51"/>
      <c r="G60" s="51"/>
      <c r="H60" s="51"/>
      <c r="I60" s="51"/>
      <c r="J60" s="56"/>
    </row>
    <row r="61" spans="2:10" s="7" customFormat="1" ht="24" customHeight="1" x14ac:dyDescent="0.3">
      <c r="B61" s="54" t="s">
        <v>56</v>
      </c>
      <c r="C61" s="55" t="s">
        <v>42</v>
      </c>
      <c r="D61" s="55" t="s">
        <v>524</v>
      </c>
      <c r="E61" s="51"/>
      <c r="F61" s="51"/>
      <c r="G61" s="51"/>
      <c r="H61" s="51"/>
      <c r="I61" s="51"/>
      <c r="J61" s="56"/>
    </row>
    <row r="62" spans="2:10" s="7" customFormat="1" ht="35.5" customHeight="1" x14ac:dyDescent="0.3">
      <c r="B62" s="54" t="s">
        <v>58</v>
      </c>
      <c r="C62" s="55" t="s">
        <v>42</v>
      </c>
      <c r="D62" s="55" t="s">
        <v>525</v>
      </c>
      <c r="E62" s="51"/>
      <c r="F62" s="51"/>
      <c r="G62" s="51"/>
      <c r="H62" s="51"/>
      <c r="I62" s="51"/>
      <c r="J62" s="56"/>
    </row>
    <row r="63" spans="2:10" s="7" customFormat="1" ht="24" customHeight="1" x14ac:dyDescent="0.3">
      <c r="B63" s="54" t="s">
        <v>61</v>
      </c>
      <c r="C63" s="55" t="s">
        <v>59</v>
      </c>
      <c r="D63" s="55" t="s">
        <v>526</v>
      </c>
      <c r="E63" s="51"/>
      <c r="F63" s="51"/>
      <c r="G63" s="51"/>
      <c r="H63" s="51"/>
      <c r="I63" s="51"/>
      <c r="J63" s="56"/>
    </row>
    <row r="64" spans="2:10" s="7" customFormat="1" ht="24" customHeight="1" x14ac:dyDescent="0.3">
      <c r="B64" s="54" t="s">
        <v>63</v>
      </c>
      <c r="C64" s="55" t="s">
        <v>59</v>
      </c>
      <c r="D64" s="55" t="s">
        <v>527</v>
      </c>
      <c r="E64" s="51"/>
      <c r="F64" s="51"/>
      <c r="G64" s="51"/>
      <c r="H64" s="51"/>
      <c r="I64" s="51"/>
      <c r="J64" s="56"/>
    </row>
    <row r="65" spans="2:10" s="7" customFormat="1" ht="24" customHeight="1" x14ac:dyDescent="0.3">
      <c r="B65" s="54" t="s">
        <v>65</v>
      </c>
      <c r="C65" s="55" t="s">
        <v>59</v>
      </c>
      <c r="D65" s="55" t="s">
        <v>528</v>
      </c>
      <c r="E65" s="51"/>
      <c r="F65" s="51"/>
      <c r="G65" s="51"/>
      <c r="H65" s="51"/>
      <c r="I65" s="51"/>
      <c r="J65" s="56"/>
    </row>
    <row r="66" spans="2:10" s="7" customFormat="1" ht="24" customHeight="1" x14ac:dyDescent="0.3">
      <c r="B66" s="54" t="s">
        <v>67</v>
      </c>
      <c r="C66" s="55" t="s">
        <v>59</v>
      </c>
      <c r="D66" s="55" t="s">
        <v>529</v>
      </c>
      <c r="E66" s="51"/>
      <c r="F66" s="51"/>
      <c r="G66" s="51"/>
      <c r="H66" s="51"/>
      <c r="I66" s="51"/>
      <c r="J66" s="56"/>
    </row>
    <row r="67" spans="2:10" s="7" customFormat="1" ht="24" customHeight="1" x14ac:dyDescent="0.3">
      <c r="B67" s="54" t="s">
        <v>69</v>
      </c>
      <c r="C67" s="55" t="s">
        <v>59</v>
      </c>
      <c r="D67" s="55" t="s">
        <v>530</v>
      </c>
      <c r="E67" s="51"/>
      <c r="F67" s="51"/>
      <c r="G67" s="51"/>
      <c r="H67" s="51"/>
      <c r="I67" s="51"/>
      <c r="J67" s="56"/>
    </row>
    <row r="68" spans="2:10" s="7" customFormat="1" ht="24" customHeight="1" x14ac:dyDescent="0.3">
      <c r="B68" s="54" t="s">
        <v>71</v>
      </c>
      <c r="C68" s="55" t="s">
        <v>59</v>
      </c>
      <c r="D68" s="55" t="s">
        <v>531</v>
      </c>
      <c r="E68" s="51"/>
      <c r="F68" s="51"/>
      <c r="G68" s="51"/>
      <c r="H68" s="51"/>
      <c r="I68" s="51"/>
      <c r="J68" s="56"/>
    </row>
    <row r="69" spans="2:10" s="7" customFormat="1" ht="29.5" customHeight="1" x14ac:dyDescent="0.3">
      <c r="B69" s="54" t="s">
        <v>73</v>
      </c>
      <c r="C69" s="55" t="s">
        <v>59</v>
      </c>
      <c r="D69" s="55" t="s">
        <v>532</v>
      </c>
      <c r="E69" s="51"/>
      <c r="F69" s="51"/>
      <c r="G69" s="51"/>
      <c r="H69" s="51"/>
      <c r="I69" s="51"/>
      <c r="J69" s="56"/>
    </row>
    <row r="70" spans="2:10" s="7" customFormat="1" ht="24" customHeight="1" x14ac:dyDescent="0.3">
      <c r="B70" s="54" t="s">
        <v>75</v>
      </c>
      <c r="C70" s="55" t="s">
        <v>59</v>
      </c>
      <c r="D70" s="55" t="s">
        <v>533</v>
      </c>
      <c r="E70" s="51"/>
      <c r="F70" s="51"/>
      <c r="G70" s="51"/>
      <c r="H70" s="51"/>
      <c r="I70" s="51"/>
      <c r="J70" s="56"/>
    </row>
    <row r="71" spans="2:10" s="7" customFormat="1" ht="24" customHeight="1" x14ac:dyDescent="0.3">
      <c r="B71" s="54" t="s">
        <v>78</v>
      </c>
      <c r="C71" s="55" t="s">
        <v>76</v>
      </c>
      <c r="D71" s="55" t="s">
        <v>534</v>
      </c>
      <c r="E71" s="51"/>
      <c r="F71" s="51"/>
      <c r="G71" s="51"/>
      <c r="H71" s="51"/>
      <c r="I71" s="51"/>
      <c r="J71" s="56"/>
    </row>
    <row r="72" spans="2:10" s="7" customFormat="1" ht="24" customHeight="1" x14ac:dyDescent="0.3">
      <c r="B72" s="54" t="s">
        <v>80</v>
      </c>
      <c r="C72" s="55" t="s">
        <v>76</v>
      </c>
      <c r="D72" s="55" t="s">
        <v>535</v>
      </c>
      <c r="E72" s="51"/>
      <c r="F72" s="51"/>
      <c r="G72" s="51"/>
      <c r="H72" s="51"/>
      <c r="I72" s="51"/>
      <c r="J72" s="56"/>
    </row>
    <row r="73" spans="2:10" s="7" customFormat="1" ht="24" customHeight="1" x14ac:dyDescent="0.3">
      <c r="B73" s="54" t="s">
        <v>82</v>
      </c>
      <c r="C73" s="55" t="s">
        <v>76</v>
      </c>
      <c r="D73" s="55" t="s">
        <v>839</v>
      </c>
      <c r="E73" s="51"/>
      <c r="F73" s="51"/>
      <c r="G73" s="51"/>
      <c r="H73" s="51"/>
      <c r="I73" s="51"/>
      <c r="J73" s="56"/>
    </row>
    <row r="74" spans="2:10" s="7" customFormat="1" ht="24" customHeight="1" x14ac:dyDescent="0.3">
      <c r="B74" s="54" t="s">
        <v>85</v>
      </c>
      <c r="C74" s="55" t="s">
        <v>83</v>
      </c>
      <c r="D74" s="55" t="s">
        <v>536</v>
      </c>
      <c r="E74" s="51"/>
      <c r="F74" s="51"/>
      <c r="G74" s="51"/>
      <c r="H74" s="51"/>
      <c r="I74" s="51"/>
      <c r="J74" s="56"/>
    </row>
    <row r="75" spans="2:10" s="7" customFormat="1" ht="24" customHeight="1" x14ac:dyDescent="0.3">
      <c r="B75" s="54" t="s">
        <v>87</v>
      </c>
      <c r="C75" s="55" t="s">
        <v>83</v>
      </c>
      <c r="D75" s="55" t="s">
        <v>537</v>
      </c>
      <c r="E75" s="51"/>
      <c r="F75" s="51"/>
      <c r="G75" s="51"/>
      <c r="H75" s="51"/>
      <c r="I75" s="51"/>
      <c r="J75" s="56"/>
    </row>
    <row r="76" spans="2:10" s="7" customFormat="1" ht="24" customHeight="1" x14ac:dyDescent="0.3">
      <c r="B76" s="54" t="s">
        <v>90</v>
      </c>
      <c r="C76" s="55" t="s">
        <v>88</v>
      </c>
      <c r="D76" s="55" t="s">
        <v>538</v>
      </c>
      <c r="E76" s="51"/>
      <c r="F76" s="51"/>
      <c r="G76" s="51"/>
      <c r="H76" s="51"/>
      <c r="I76" s="51"/>
      <c r="J76" s="56"/>
    </row>
    <row r="77" spans="2:10" s="7" customFormat="1" ht="24" customHeight="1" x14ac:dyDescent="0.3">
      <c r="B77" s="54" t="s">
        <v>92</v>
      </c>
      <c r="C77" s="55" t="s">
        <v>88</v>
      </c>
      <c r="D77" s="55" t="s">
        <v>539</v>
      </c>
      <c r="E77" s="51"/>
      <c r="F77" s="51"/>
      <c r="G77" s="51"/>
      <c r="H77" s="51"/>
      <c r="I77" s="51"/>
      <c r="J77" s="56"/>
    </row>
    <row r="78" spans="2:10" s="7" customFormat="1" ht="24" customHeight="1" x14ac:dyDescent="0.3">
      <c r="B78" s="54" t="s">
        <v>94</v>
      </c>
      <c r="C78" s="55" t="s">
        <v>88</v>
      </c>
      <c r="D78" s="55" t="s">
        <v>540</v>
      </c>
      <c r="E78" s="51"/>
      <c r="F78" s="51"/>
      <c r="G78" s="51"/>
      <c r="H78" s="51"/>
      <c r="I78" s="51"/>
      <c r="J78" s="56"/>
    </row>
    <row r="79" spans="2:10" s="7" customFormat="1" ht="24" customHeight="1" x14ac:dyDescent="0.3">
      <c r="B79" s="54" t="s">
        <v>97</v>
      </c>
      <c r="C79" s="55" t="s">
        <v>95</v>
      </c>
      <c r="D79" s="55" t="s">
        <v>541</v>
      </c>
      <c r="E79" s="51"/>
      <c r="F79" s="51"/>
      <c r="G79" s="51"/>
      <c r="H79" s="51"/>
      <c r="I79" s="51"/>
      <c r="J79" s="56"/>
    </row>
    <row r="80" spans="2:10" s="7" customFormat="1" ht="24" customHeight="1" x14ac:dyDescent="0.3">
      <c r="B80" s="54" t="s">
        <v>99</v>
      </c>
      <c r="C80" s="55" t="s">
        <v>95</v>
      </c>
      <c r="D80" s="55" t="s">
        <v>542</v>
      </c>
      <c r="E80" s="51"/>
      <c r="F80" s="51"/>
      <c r="G80" s="51"/>
      <c r="H80" s="51"/>
      <c r="I80" s="51"/>
      <c r="J80" s="56"/>
    </row>
    <row r="81" spans="2:10" s="7" customFormat="1" ht="24" customHeight="1" x14ac:dyDescent="0.3">
      <c r="B81" s="54" t="s">
        <v>101</v>
      </c>
      <c r="C81" s="55" t="s">
        <v>95</v>
      </c>
      <c r="D81" s="55" t="s">
        <v>543</v>
      </c>
      <c r="E81" s="51"/>
      <c r="F81" s="51"/>
      <c r="G81" s="51"/>
      <c r="H81" s="51"/>
      <c r="I81" s="51"/>
      <c r="J81" s="56"/>
    </row>
    <row r="82" spans="2:10" s="7" customFormat="1" ht="24" customHeight="1" x14ac:dyDescent="0.3">
      <c r="B82" s="54" t="s">
        <v>103</v>
      </c>
      <c r="C82" s="55" t="s">
        <v>95</v>
      </c>
      <c r="D82" s="55" t="s">
        <v>544</v>
      </c>
      <c r="E82" s="51"/>
      <c r="F82" s="51"/>
      <c r="G82" s="51"/>
      <c r="H82" s="51"/>
      <c r="I82" s="51"/>
      <c r="J82" s="56"/>
    </row>
    <row r="83" spans="2:10" s="7" customFormat="1" ht="24" customHeight="1" x14ac:dyDescent="0.3">
      <c r="B83" s="54" t="s">
        <v>105</v>
      </c>
      <c r="C83" s="55" t="s">
        <v>95</v>
      </c>
      <c r="D83" s="55" t="s">
        <v>545</v>
      </c>
      <c r="E83" s="51"/>
      <c r="F83" s="51"/>
      <c r="G83" s="51"/>
      <c r="H83" s="51"/>
      <c r="I83" s="51"/>
      <c r="J83" s="56"/>
    </row>
    <row r="84" spans="2:10" s="7" customFormat="1" ht="24" customHeight="1" x14ac:dyDescent="0.3">
      <c r="B84" s="54" t="s">
        <v>107</v>
      </c>
      <c r="C84" s="55" t="s">
        <v>95</v>
      </c>
      <c r="D84" s="55" t="s">
        <v>546</v>
      </c>
      <c r="E84" s="51"/>
      <c r="F84" s="51"/>
      <c r="G84" s="51"/>
      <c r="H84" s="51"/>
      <c r="I84" s="51"/>
      <c r="J84" s="56"/>
    </row>
    <row r="85" spans="2:10" s="7" customFormat="1" ht="24" customHeight="1" x14ac:dyDescent="0.3">
      <c r="B85" s="54" t="s">
        <v>109</v>
      </c>
      <c r="C85" s="55" t="s">
        <v>95</v>
      </c>
      <c r="D85" s="55" t="s">
        <v>547</v>
      </c>
      <c r="E85" s="51"/>
      <c r="F85" s="51"/>
      <c r="G85" s="51"/>
      <c r="H85" s="51"/>
      <c r="I85" s="51"/>
      <c r="J85" s="56"/>
    </row>
    <row r="86" spans="2:10" s="7" customFormat="1" ht="24" customHeight="1" x14ac:dyDescent="0.3">
      <c r="B86" s="54" t="s">
        <v>111</v>
      </c>
      <c r="C86" s="55" t="s">
        <v>95</v>
      </c>
      <c r="D86" s="55" t="s">
        <v>548</v>
      </c>
      <c r="E86" s="51"/>
      <c r="F86" s="51"/>
      <c r="G86" s="51"/>
      <c r="H86" s="51"/>
      <c r="I86" s="51"/>
      <c r="J86" s="56"/>
    </row>
    <row r="87" spans="2:10" s="7" customFormat="1" ht="24" customHeight="1" x14ac:dyDescent="0.3">
      <c r="B87" s="54" t="s">
        <v>113</v>
      </c>
      <c r="C87" s="55" t="s">
        <v>95</v>
      </c>
      <c r="D87" s="55" t="s">
        <v>549</v>
      </c>
      <c r="E87" s="51"/>
      <c r="F87" s="51"/>
      <c r="G87" s="51"/>
      <c r="H87" s="51"/>
      <c r="I87" s="51"/>
      <c r="J87" s="56"/>
    </row>
    <row r="88" spans="2:10" s="7" customFormat="1" ht="24" customHeight="1" x14ac:dyDescent="0.3">
      <c r="B88" s="54" t="s">
        <v>115</v>
      </c>
      <c r="C88" s="55" t="s">
        <v>95</v>
      </c>
      <c r="D88" s="55" t="s">
        <v>550</v>
      </c>
      <c r="E88" s="51"/>
      <c r="F88" s="51"/>
      <c r="G88" s="51"/>
      <c r="H88" s="51"/>
      <c r="I88" s="51"/>
      <c r="J88" s="56"/>
    </row>
    <row r="89" spans="2:10" s="7" customFormat="1" ht="24" customHeight="1" x14ac:dyDescent="0.3">
      <c r="B89" s="54" t="s">
        <v>117</v>
      </c>
      <c r="C89" s="55" t="s">
        <v>95</v>
      </c>
      <c r="D89" s="55" t="s">
        <v>551</v>
      </c>
      <c r="E89" s="51"/>
      <c r="F89" s="51"/>
      <c r="G89" s="51"/>
      <c r="H89" s="51"/>
      <c r="I89" s="51"/>
      <c r="J89" s="56"/>
    </row>
    <row r="90" spans="2:10" s="7" customFormat="1" ht="24" customHeight="1" x14ac:dyDescent="0.3">
      <c r="B90" s="54" t="s">
        <v>119</v>
      </c>
      <c r="C90" s="55" t="s">
        <v>95</v>
      </c>
      <c r="D90" s="55" t="s">
        <v>552</v>
      </c>
      <c r="E90" s="51"/>
      <c r="F90" s="51"/>
      <c r="G90" s="51"/>
      <c r="H90" s="51"/>
      <c r="I90" s="51"/>
      <c r="J90" s="56"/>
    </row>
    <row r="91" spans="2:10" s="7" customFormat="1" ht="24" customHeight="1" x14ac:dyDescent="0.3">
      <c r="B91" s="54" t="s">
        <v>122</v>
      </c>
      <c r="C91" s="55" t="s">
        <v>120</v>
      </c>
      <c r="D91" s="55" t="s">
        <v>553</v>
      </c>
      <c r="E91" s="51"/>
      <c r="F91" s="51"/>
      <c r="G91" s="51"/>
      <c r="H91" s="51"/>
      <c r="I91" s="51"/>
      <c r="J91" s="56"/>
    </row>
    <row r="92" spans="2:10" s="7" customFormat="1" ht="24" customHeight="1" x14ac:dyDescent="0.3">
      <c r="B92" s="54" t="s">
        <v>124</v>
      </c>
      <c r="C92" s="55" t="s">
        <v>120</v>
      </c>
      <c r="D92" s="55" t="s">
        <v>554</v>
      </c>
      <c r="E92" s="51"/>
      <c r="F92" s="51"/>
      <c r="G92" s="51"/>
      <c r="H92" s="51"/>
      <c r="I92" s="51"/>
      <c r="J92" s="56"/>
    </row>
    <row r="93" spans="2:10" s="7" customFormat="1" ht="24" customHeight="1" x14ac:dyDescent="0.3">
      <c r="B93" s="54" t="s">
        <v>126</v>
      </c>
      <c r="C93" s="55" t="s">
        <v>120</v>
      </c>
      <c r="D93" s="55" t="s">
        <v>555</v>
      </c>
      <c r="E93" s="51"/>
      <c r="F93" s="51"/>
      <c r="G93" s="51"/>
      <c r="H93" s="51"/>
      <c r="I93" s="51"/>
      <c r="J93" s="56"/>
    </row>
    <row r="94" spans="2:10" s="7" customFormat="1" ht="24" customHeight="1" x14ac:dyDescent="0.3">
      <c r="B94" s="54" t="s">
        <v>128</v>
      </c>
      <c r="C94" s="55" t="s">
        <v>120</v>
      </c>
      <c r="D94" s="55" t="s">
        <v>556</v>
      </c>
      <c r="E94" s="51"/>
      <c r="F94" s="51"/>
      <c r="G94" s="51"/>
      <c r="H94" s="51"/>
      <c r="I94" s="51"/>
      <c r="J94" s="56"/>
    </row>
    <row r="95" spans="2:10" s="7" customFormat="1" ht="24" customHeight="1" x14ac:dyDescent="0.3">
      <c r="B95" s="54" t="s">
        <v>130</v>
      </c>
      <c r="C95" s="55" t="s">
        <v>120</v>
      </c>
      <c r="D95" s="55" t="s">
        <v>557</v>
      </c>
      <c r="E95" s="51"/>
      <c r="F95" s="51"/>
      <c r="G95" s="51"/>
      <c r="H95" s="51"/>
      <c r="I95" s="51"/>
      <c r="J95" s="56"/>
    </row>
    <row r="96" spans="2:10" s="7" customFormat="1" ht="24" customHeight="1" x14ac:dyDescent="0.3">
      <c r="B96" s="54" t="s">
        <v>132</v>
      </c>
      <c r="C96" s="55" t="s">
        <v>120</v>
      </c>
      <c r="D96" s="55" t="s">
        <v>558</v>
      </c>
      <c r="E96" s="51"/>
      <c r="F96" s="51"/>
      <c r="G96" s="51"/>
      <c r="H96" s="51"/>
      <c r="I96" s="51"/>
      <c r="J96" s="56"/>
    </row>
    <row r="97" spans="2:10" s="7" customFormat="1" ht="24" customHeight="1" x14ac:dyDescent="0.3">
      <c r="B97" s="54" t="s">
        <v>134</v>
      </c>
      <c r="C97" s="55" t="s">
        <v>120</v>
      </c>
      <c r="D97" s="55" t="s">
        <v>559</v>
      </c>
      <c r="E97" s="51"/>
      <c r="F97" s="51"/>
      <c r="G97" s="51"/>
      <c r="H97" s="51"/>
      <c r="I97" s="51"/>
      <c r="J97" s="56"/>
    </row>
    <row r="98" spans="2:10" s="7" customFormat="1" ht="24" customHeight="1" x14ac:dyDescent="0.3">
      <c r="B98" s="54" t="s">
        <v>136</v>
      </c>
      <c r="C98" s="55" t="s">
        <v>120</v>
      </c>
      <c r="D98" s="55" t="s">
        <v>560</v>
      </c>
      <c r="E98" s="51"/>
      <c r="F98" s="51"/>
      <c r="G98" s="51"/>
      <c r="H98" s="51"/>
      <c r="I98" s="51"/>
      <c r="J98" s="56"/>
    </row>
    <row r="99" spans="2:10" s="7" customFormat="1" ht="24" customHeight="1" x14ac:dyDescent="0.3">
      <c r="B99" s="54" t="s">
        <v>138</v>
      </c>
      <c r="C99" s="55" t="s">
        <v>120</v>
      </c>
      <c r="D99" s="55" t="s">
        <v>561</v>
      </c>
      <c r="E99" s="51"/>
      <c r="F99" s="51"/>
      <c r="G99" s="51"/>
      <c r="H99" s="51"/>
      <c r="I99" s="51"/>
      <c r="J99" s="56"/>
    </row>
    <row r="100" spans="2:10" s="7" customFormat="1" ht="24" customHeight="1" x14ac:dyDescent="0.3">
      <c r="B100" s="54" t="s">
        <v>140</v>
      </c>
      <c r="C100" s="55" t="s">
        <v>120</v>
      </c>
      <c r="D100" s="55" t="s">
        <v>562</v>
      </c>
      <c r="E100" s="51"/>
      <c r="F100" s="51"/>
      <c r="G100" s="51"/>
      <c r="H100" s="51"/>
      <c r="I100" s="51"/>
      <c r="J100" s="56"/>
    </row>
    <row r="101" spans="2:10" s="7" customFormat="1" ht="24" customHeight="1" x14ac:dyDescent="0.3">
      <c r="B101" s="54" t="s">
        <v>142</v>
      </c>
      <c r="C101" s="55" t="s">
        <v>120</v>
      </c>
      <c r="D101" s="55" t="s">
        <v>563</v>
      </c>
      <c r="E101" s="51"/>
      <c r="F101" s="51"/>
      <c r="G101" s="51"/>
      <c r="H101" s="51"/>
      <c r="I101" s="51"/>
      <c r="J101" s="56"/>
    </row>
    <row r="102" spans="2:10" s="7" customFormat="1" ht="24" customHeight="1" x14ac:dyDescent="0.3">
      <c r="B102" s="54" t="s">
        <v>146</v>
      </c>
      <c r="C102" s="55" t="s">
        <v>143</v>
      </c>
      <c r="D102" s="55" t="s">
        <v>564</v>
      </c>
      <c r="E102" s="51"/>
      <c r="F102" s="51"/>
      <c r="G102" s="51"/>
      <c r="H102" s="51"/>
      <c r="I102" s="51"/>
      <c r="J102" s="56"/>
    </row>
    <row r="103" spans="2:10" s="7" customFormat="1" ht="24" customHeight="1" x14ac:dyDescent="0.3">
      <c r="B103" s="54" t="s">
        <v>149</v>
      </c>
      <c r="C103" s="55" t="s">
        <v>147</v>
      </c>
      <c r="D103" s="55" t="s">
        <v>565</v>
      </c>
      <c r="E103" s="51"/>
      <c r="F103" s="51"/>
      <c r="G103" s="51"/>
      <c r="H103" s="51"/>
      <c r="I103" s="51"/>
      <c r="J103" s="56"/>
    </row>
    <row r="104" spans="2:10" s="7" customFormat="1" ht="24" customHeight="1" x14ac:dyDescent="0.3">
      <c r="B104" s="54" t="s">
        <v>151</v>
      </c>
      <c r="C104" s="55" t="s">
        <v>147</v>
      </c>
      <c r="D104" s="55" t="s">
        <v>566</v>
      </c>
      <c r="E104" s="51"/>
      <c r="F104" s="51"/>
      <c r="G104" s="51"/>
      <c r="H104" s="51"/>
      <c r="I104" s="51"/>
      <c r="J104" s="56"/>
    </row>
    <row r="105" spans="2:10" s="7" customFormat="1" ht="24" customHeight="1" x14ac:dyDescent="0.3">
      <c r="B105" s="54" t="s">
        <v>153</v>
      </c>
      <c r="C105" s="55" t="s">
        <v>147</v>
      </c>
      <c r="D105" s="55" t="s">
        <v>567</v>
      </c>
      <c r="E105" s="51"/>
      <c r="F105" s="51"/>
      <c r="G105" s="51"/>
      <c r="H105" s="51"/>
      <c r="I105" s="51"/>
      <c r="J105" s="56"/>
    </row>
    <row r="106" spans="2:10" s="7" customFormat="1" ht="24" customHeight="1" x14ac:dyDescent="0.3">
      <c r="B106" s="54" t="s">
        <v>155</v>
      </c>
      <c r="C106" s="55" t="s">
        <v>147</v>
      </c>
      <c r="D106" s="55" t="s">
        <v>568</v>
      </c>
      <c r="E106" s="51"/>
      <c r="F106" s="51"/>
      <c r="G106" s="51"/>
      <c r="H106" s="51"/>
      <c r="I106" s="51"/>
      <c r="J106" s="56"/>
    </row>
    <row r="107" spans="2:10" s="7" customFormat="1" ht="24" customHeight="1" x14ac:dyDescent="0.3">
      <c r="B107" s="58" t="s">
        <v>158</v>
      </c>
      <c r="C107" s="59" t="s">
        <v>156</v>
      </c>
      <c r="D107" s="59" t="s">
        <v>569</v>
      </c>
      <c r="E107" s="60"/>
      <c r="F107" s="60"/>
      <c r="G107" s="60"/>
      <c r="H107" s="60"/>
      <c r="I107" s="60"/>
      <c r="J107" s="61"/>
    </row>
    <row r="108" spans="2:10" s="7" customFormat="1" ht="15" customHeight="1" x14ac:dyDescent="0.3"/>
    <row r="109" spans="2:10" s="7" customFormat="1" ht="15" customHeight="1" x14ac:dyDescent="0.3"/>
  </sheetData>
  <mergeCells count="3">
    <mergeCell ref="E35:F35"/>
    <mergeCell ref="G35:H35"/>
    <mergeCell ref="A1:H1"/>
  </mergeCells>
  <pageMargins left="0.7" right="0.7" top="0.75" bottom="0.75" header="0.3" footer="0.3"/>
  <drawing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9828-CBB8-4527-A544-F7D729A946AF}">
  <sheetPr>
    <tabColor theme="9" tint="0.79998168889431442"/>
  </sheetPr>
  <dimension ref="A2:E28"/>
  <sheetViews>
    <sheetView showGridLines="0" topLeftCell="A6" zoomScale="86" zoomScaleNormal="86" workbookViewId="0">
      <selection activeCell="A12" sqref="A12"/>
    </sheetView>
  </sheetViews>
  <sheetFormatPr baseColWidth="10" defaultColWidth="8.81640625" defaultRowHeight="14" x14ac:dyDescent="0.3"/>
  <cols>
    <col min="1" max="1" width="60.26953125" style="7" customWidth="1"/>
    <col min="2" max="2" width="38.90625" style="7" customWidth="1"/>
    <col min="3" max="3" width="38.453125" style="7" customWidth="1"/>
    <col min="4" max="4" width="13.1796875" style="7" customWidth="1"/>
    <col min="5" max="16384" width="8.81640625" style="7"/>
  </cols>
  <sheetData>
    <row r="2" spans="1:5" ht="15.5" x14ac:dyDescent="0.35">
      <c r="A2" s="62" t="s">
        <v>371</v>
      </c>
    </row>
    <row r="3" spans="1:5" ht="15.5" x14ac:dyDescent="0.35">
      <c r="B3" s="33" t="s">
        <v>357</v>
      </c>
    </row>
    <row r="4" spans="1:5" ht="42" x14ac:dyDescent="0.3">
      <c r="B4" s="34" t="s">
        <v>875</v>
      </c>
    </row>
    <row r="5" spans="1:5" ht="56" x14ac:dyDescent="0.3">
      <c r="B5" s="35" t="s">
        <v>876</v>
      </c>
    </row>
    <row r="6" spans="1:5" ht="42" x14ac:dyDescent="0.3">
      <c r="B6" s="36" t="s">
        <v>877</v>
      </c>
    </row>
    <row r="7" spans="1:5" x14ac:dyDescent="0.3">
      <c r="B7" s="37" t="s">
        <v>361</v>
      </c>
    </row>
    <row r="11" spans="1:5" ht="20" x14ac:dyDescent="0.3">
      <c r="A11" s="63" t="s">
        <v>925</v>
      </c>
      <c r="E11" s="64"/>
    </row>
    <row r="13" spans="1:5" x14ac:dyDescent="0.3">
      <c r="B13" s="65" t="s">
        <v>213</v>
      </c>
      <c r="C13" s="66" t="s">
        <v>418</v>
      </c>
      <c r="D13" s="64"/>
    </row>
    <row r="14" spans="1:5" x14ac:dyDescent="0.3">
      <c r="B14" s="67" t="s">
        <v>261</v>
      </c>
      <c r="C14" s="68">
        <v>0.33</v>
      </c>
      <c r="D14" s="64"/>
    </row>
    <row r="15" spans="1:5" x14ac:dyDescent="0.3">
      <c r="B15" s="67" t="s">
        <v>286</v>
      </c>
      <c r="C15" s="68">
        <v>0.33</v>
      </c>
      <c r="D15" s="64"/>
    </row>
    <row r="16" spans="1:5" x14ac:dyDescent="0.3">
      <c r="B16" s="67" t="s">
        <v>272</v>
      </c>
      <c r="C16" s="68">
        <v>0.34</v>
      </c>
      <c r="D16" s="64"/>
    </row>
    <row r="17" spans="1:4" x14ac:dyDescent="0.3">
      <c r="B17" s="69" t="s">
        <v>257</v>
      </c>
      <c r="C17" s="70"/>
      <c r="D17" s="64"/>
    </row>
    <row r="22" spans="1:4" ht="20" x14ac:dyDescent="0.3">
      <c r="A22" s="63" t="s">
        <v>419</v>
      </c>
    </row>
    <row r="24" spans="1:4" x14ac:dyDescent="0.3">
      <c r="B24" s="65" t="s">
        <v>213</v>
      </c>
      <c r="C24" s="66" t="s">
        <v>418</v>
      </c>
    </row>
    <row r="25" spans="1:4" x14ac:dyDescent="0.3">
      <c r="B25" s="67" t="s">
        <v>169</v>
      </c>
      <c r="C25" s="68">
        <v>0.25</v>
      </c>
    </row>
    <row r="26" spans="1:4" x14ac:dyDescent="0.3">
      <c r="B26" s="67" t="s">
        <v>263</v>
      </c>
      <c r="C26" s="68">
        <v>0.25</v>
      </c>
    </row>
    <row r="27" spans="1:4" x14ac:dyDescent="0.3">
      <c r="B27" s="67" t="s">
        <v>264</v>
      </c>
      <c r="C27" s="68">
        <v>0.25</v>
      </c>
    </row>
    <row r="28" spans="1:4" x14ac:dyDescent="0.3">
      <c r="B28" s="69" t="s">
        <v>262</v>
      </c>
      <c r="C28" s="71">
        <v>0.25</v>
      </c>
    </row>
  </sheetData>
  <phoneticPr fontId="2" type="noConversion"/>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E212F84-1733-4B6F-977A-E854D5727DDD}">
          <x14:formula1>
            <xm:f>'3.1 Mix électrique'!$B$5:$B$144</xm:f>
          </x14:formula1>
          <xm:sqref>B14:B17 B25:B28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BE8C3-A235-4A27-A814-D25379B3363F}">
  <sheetPr>
    <tabColor theme="9" tint="0.79998168889431442"/>
  </sheetPr>
  <dimension ref="A2:H16"/>
  <sheetViews>
    <sheetView showGridLines="0" zoomScale="86" zoomScaleNormal="86" workbookViewId="0">
      <selection activeCell="B16" sqref="B16:G16"/>
    </sheetView>
  </sheetViews>
  <sheetFormatPr baseColWidth="10" defaultColWidth="8.81640625" defaultRowHeight="14" x14ac:dyDescent="0.3"/>
  <cols>
    <col min="1" max="1" width="44.453125" style="7" customWidth="1"/>
    <col min="2" max="2" width="38.90625" style="7" customWidth="1"/>
    <col min="3" max="3" width="15.6328125" style="7" customWidth="1"/>
    <col min="4" max="4" width="13.1796875" style="7" customWidth="1"/>
    <col min="5" max="5" width="23.54296875" style="7" customWidth="1"/>
    <col min="6" max="6" width="22.26953125" style="7" customWidth="1"/>
    <col min="7" max="7" width="24" style="7" customWidth="1"/>
    <col min="8" max="8" width="26.81640625" style="7" customWidth="1"/>
    <col min="9" max="16384" width="8.81640625" style="7"/>
  </cols>
  <sheetData>
    <row r="2" spans="1:8" ht="15.5" x14ac:dyDescent="0.35">
      <c r="A2" s="62" t="s">
        <v>371</v>
      </c>
    </row>
    <row r="3" spans="1:8" ht="15.5" x14ac:dyDescent="0.35">
      <c r="B3" s="33" t="s">
        <v>357</v>
      </c>
    </row>
    <row r="4" spans="1:8" ht="42" x14ac:dyDescent="0.3">
      <c r="B4" s="34" t="s">
        <v>875</v>
      </c>
    </row>
    <row r="5" spans="1:8" ht="56" x14ac:dyDescent="0.3">
      <c r="B5" s="35" t="s">
        <v>876</v>
      </c>
    </row>
    <row r="6" spans="1:8" ht="42" x14ac:dyDescent="0.3">
      <c r="B6" s="36" t="s">
        <v>877</v>
      </c>
    </row>
    <row r="7" spans="1:8" x14ac:dyDescent="0.3">
      <c r="B7" s="37" t="s">
        <v>361</v>
      </c>
    </row>
    <row r="11" spans="1:8" ht="20" x14ac:dyDescent="0.3">
      <c r="A11" s="63" t="s">
        <v>926</v>
      </c>
      <c r="E11" s="64"/>
    </row>
    <row r="13" spans="1:8" s="74" customFormat="1" ht="32" customHeight="1" x14ac:dyDescent="0.35">
      <c r="B13" s="75" t="s">
        <v>420</v>
      </c>
      <c r="C13" s="76" t="s">
        <v>421</v>
      </c>
      <c r="D13" s="77" t="s">
        <v>170</v>
      </c>
      <c r="E13" s="77" t="s">
        <v>422</v>
      </c>
      <c r="F13" s="78" t="s">
        <v>423</v>
      </c>
      <c r="G13" s="78" t="s">
        <v>424</v>
      </c>
      <c r="H13" s="78" t="s">
        <v>425</v>
      </c>
    </row>
    <row r="14" spans="1:8" x14ac:dyDescent="0.3">
      <c r="B14" s="44" t="s">
        <v>171</v>
      </c>
      <c r="C14" s="44" t="s">
        <v>169</v>
      </c>
      <c r="D14" s="44">
        <v>1.59</v>
      </c>
      <c r="E14" s="44">
        <v>5</v>
      </c>
      <c r="F14" s="44">
        <v>6</v>
      </c>
      <c r="G14" s="44">
        <v>8</v>
      </c>
      <c r="H14" s="44">
        <v>9</v>
      </c>
    </row>
    <row r="15" spans="1:8" x14ac:dyDescent="0.3">
      <c r="B15" s="44" t="s">
        <v>172</v>
      </c>
      <c r="C15" s="44" t="s">
        <v>287</v>
      </c>
      <c r="D15" s="44">
        <v>2.09</v>
      </c>
      <c r="E15" s="44">
        <v>5</v>
      </c>
      <c r="F15" s="44">
        <v>4</v>
      </c>
      <c r="G15" s="44">
        <v>7</v>
      </c>
      <c r="H15" s="44">
        <v>10</v>
      </c>
    </row>
    <row r="16" spans="1:8" x14ac:dyDescent="0.3">
      <c r="B16" s="79" t="s">
        <v>209</v>
      </c>
      <c r="C16" s="80"/>
      <c r="D16" s="79">
        <v>3</v>
      </c>
      <c r="E16" s="81">
        <v>5</v>
      </c>
      <c r="F16" s="81">
        <v>2</v>
      </c>
      <c r="G16" s="81"/>
      <c r="H16" s="81"/>
    </row>
  </sheetData>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7601E35D-4223-4C2F-9959-3A5938E6EC75}">
          <x14:formula1>
            <xm:f>'3.1 Mix électrique'!$B$5:$B$144</xm:f>
          </x14:formula1>
          <xm:sqref>C14:C16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D2E9E-71B3-4840-9C4F-6160BC7FBB4E}">
  <sheetPr>
    <tabColor theme="9" tint="0.79998168889431442"/>
  </sheetPr>
  <dimension ref="A2:J32"/>
  <sheetViews>
    <sheetView showGridLines="0" zoomScale="90" zoomScaleNormal="90" workbookViewId="0">
      <selection activeCell="B2" sqref="B2"/>
    </sheetView>
  </sheetViews>
  <sheetFormatPr baseColWidth="10" defaultColWidth="8.81640625" defaultRowHeight="14" x14ac:dyDescent="0.35"/>
  <cols>
    <col min="1" max="1" width="46.54296875" style="83" customWidth="1"/>
    <col min="2" max="2" width="38.90625" style="83" customWidth="1"/>
    <col min="3" max="3" width="19.1796875" style="83" customWidth="1"/>
    <col min="4" max="4" width="22.7265625" style="83" customWidth="1"/>
    <col min="5" max="5" width="21.453125" style="83" customWidth="1"/>
    <col min="6" max="6" width="21" style="83" customWidth="1"/>
    <col min="7" max="7" width="42.7265625" style="83" customWidth="1"/>
    <col min="8" max="8" width="25.453125" style="83" customWidth="1"/>
    <col min="9" max="9" width="28.26953125" style="83" customWidth="1"/>
    <col min="10" max="11" width="9.54296875" style="83" customWidth="1"/>
    <col min="12" max="16384" width="8.81640625" style="83"/>
  </cols>
  <sheetData>
    <row r="2" spans="1:10" ht="15.5" x14ac:dyDescent="0.35">
      <c r="A2" s="82" t="s">
        <v>371</v>
      </c>
    </row>
    <row r="3" spans="1:10" ht="15.5" x14ac:dyDescent="0.35">
      <c r="B3" s="84" t="s">
        <v>357</v>
      </c>
    </row>
    <row r="4" spans="1:10" ht="42" x14ac:dyDescent="0.35">
      <c r="B4" s="85" t="s">
        <v>875</v>
      </c>
    </row>
    <row r="5" spans="1:10" ht="56" x14ac:dyDescent="0.35">
      <c r="B5" s="86" t="s">
        <v>876</v>
      </c>
    </row>
    <row r="6" spans="1:10" ht="42" x14ac:dyDescent="0.35">
      <c r="B6" s="87" t="s">
        <v>877</v>
      </c>
    </row>
    <row r="7" spans="1:10" x14ac:dyDescent="0.35">
      <c r="B7" s="88" t="s">
        <v>361</v>
      </c>
    </row>
    <row r="11" spans="1:10" ht="20" x14ac:dyDescent="0.35">
      <c r="A11" s="63" t="s">
        <v>427</v>
      </c>
    </row>
    <row r="12" spans="1:10" x14ac:dyDescent="0.35">
      <c r="C12" s="89"/>
      <c r="D12" s="89"/>
      <c r="E12" s="89"/>
      <c r="F12" s="89"/>
      <c r="G12" s="89"/>
      <c r="H12" s="89"/>
      <c r="I12" s="89"/>
    </row>
    <row r="13" spans="1:10" s="90" customFormat="1" ht="46.5" customHeight="1" x14ac:dyDescent="0.35">
      <c r="B13" s="91" t="s">
        <v>363</v>
      </c>
      <c r="C13" s="91" t="s">
        <v>848</v>
      </c>
      <c r="D13" s="91" t="s">
        <v>819</v>
      </c>
      <c r="E13" s="91" t="s">
        <v>846</v>
      </c>
      <c r="F13" s="91" t="s">
        <v>847</v>
      </c>
      <c r="G13" s="92" t="s">
        <v>431</v>
      </c>
      <c r="I13" s="93" t="s">
        <v>426</v>
      </c>
      <c r="J13" s="94">
        <f>SUM(Appareils_poste_de_travail[Quantité d''ordinateurs portables],Appareils_poste_de_travail[Quantité d''ordinateur de bureau])</f>
        <v>367</v>
      </c>
    </row>
    <row r="14" spans="1:10" ht="37.5" customHeight="1" x14ac:dyDescent="0.35">
      <c r="B14" s="95" t="s">
        <v>481</v>
      </c>
      <c r="C14" s="96">
        <v>300</v>
      </c>
      <c r="D14" s="97">
        <v>5</v>
      </c>
      <c r="E14" s="96">
        <v>30</v>
      </c>
      <c r="F14" s="97">
        <v>8</v>
      </c>
      <c r="G14" s="98"/>
    </row>
    <row r="15" spans="1:10" ht="36" customHeight="1" x14ac:dyDescent="0.35">
      <c r="B15" s="95" t="s">
        <v>845</v>
      </c>
      <c r="C15" s="96">
        <v>30</v>
      </c>
      <c r="D15" s="97">
        <v>5</v>
      </c>
      <c r="E15" s="96">
        <v>3</v>
      </c>
      <c r="F15" s="97">
        <v>8</v>
      </c>
      <c r="G15" s="98"/>
    </row>
    <row r="16" spans="1:10" ht="38" customHeight="1" x14ac:dyDescent="0.35">
      <c r="B16" s="99" t="s">
        <v>386</v>
      </c>
      <c r="C16" s="100">
        <v>3</v>
      </c>
      <c r="D16" s="101">
        <v>5</v>
      </c>
      <c r="E16" s="100">
        <v>1</v>
      </c>
      <c r="F16" s="97">
        <v>8</v>
      </c>
      <c r="G16" s="98" t="s">
        <v>858</v>
      </c>
    </row>
    <row r="17" spans="1:9" ht="15" customHeight="1" x14ac:dyDescent="0.35"/>
    <row r="18" spans="1:9" ht="15" customHeight="1" x14ac:dyDescent="0.35"/>
    <row r="19" spans="1:9" ht="15" customHeight="1" x14ac:dyDescent="0.35">
      <c r="D19" s="89"/>
      <c r="E19" s="89"/>
    </row>
    <row r="21" spans="1:9" ht="20" x14ac:dyDescent="0.35">
      <c r="A21" s="63" t="s">
        <v>385</v>
      </c>
    </row>
    <row r="22" spans="1:9" x14ac:dyDescent="0.35">
      <c r="C22" s="89"/>
      <c r="D22" s="89"/>
      <c r="E22" s="89"/>
    </row>
    <row r="23" spans="1:9" x14ac:dyDescent="0.35">
      <c r="B23" s="92" t="s">
        <v>363</v>
      </c>
      <c r="C23" s="92" t="s">
        <v>428</v>
      </c>
      <c r="D23" s="92" t="s">
        <v>429</v>
      </c>
      <c r="E23" s="92" t="s">
        <v>431</v>
      </c>
      <c r="F23" s="89"/>
      <c r="G23" s="89"/>
    </row>
    <row r="24" spans="1:9" ht="42" x14ac:dyDescent="0.35">
      <c r="B24" s="102" t="s">
        <v>434</v>
      </c>
      <c r="C24" s="103">
        <f>1.1*(E14+C14)</f>
        <v>363.00000000000006</v>
      </c>
      <c r="D24" s="104">
        <v>5</v>
      </c>
      <c r="E24" s="98" t="s">
        <v>432</v>
      </c>
    </row>
    <row r="26" spans="1:9" x14ac:dyDescent="0.35">
      <c r="H26" s="89"/>
      <c r="I26" s="89"/>
    </row>
    <row r="27" spans="1:9" ht="20" x14ac:dyDescent="0.35">
      <c r="A27" s="63" t="s">
        <v>163</v>
      </c>
    </row>
    <row r="28" spans="1:9" x14ac:dyDescent="0.35">
      <c r="C28" s="89"/>
      <c r="D28" s="89"/>
      <c r="E28" s="89"/>
    </row>
    <row r="29" spans="1:9" x14ac:dyDescent="0.35">
      <c r="B29" s="92" t="s">
        <v>363</v>
      </c>
      <c r="C29" s="92" t="s">
        <v>428</v>
      </c>
      <c r="D29" s="92" t="s">
        <v>429</v>
      </c>
      <c r="E29" s="92" t="s">
        <v>431</v>
      </c>
      <c r="F29" s="89"/>
      <c r="G29" s="89"/>
    </row>
    <row r="30" spans="1:9" ht="42" x14ac:dyDescent="0.35">
      <c r="B30" s="102" t="s">
        <v>435</v>
      </c>
      <c r="C30" s="103">
        <v>1300</v>
      </c>
      <c r="D30" s="104">
        <v>3</v>
      </c>
      <c r="E30" s="98" t="s">
        <v>433</v>
      </c>
    </row>
    <row r="32" spans="1:9" x14ac:dyDescent="0.35">
      <c r="H32" s="89"/>
      <c r="I32" s="89"/>
    </row>
  </sheetData>
  <pageMargins left="0.7" right="0.7" top="0.75" bottom="0.75" header="0.3" footer="0.3"/>
  <pageSetup paperSize="9" orientation="portrait" r:id="rId1"/>
  <drawing r:id="rId2"/>
  <tableParts count="3">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253CF-97D2-4C8C-8479-264C333B4E3B}">
  <sheetPr>
    <tabColor theme="9" tint="0.79998168889431442"/>
  </sheetPr>
  <dimension ref="A2:J34"/>
  <sheetViews>
    <sheetView topLeftCell="A15" zoomScale="89" zoomScaleNormal="89" workbookViewId="0">
      <selection activeCell="B19" sqref="B19"/>
    </sheetView>
  </sheetViews>
  <sheetFormatPr baseColWidth="10" defaultColWidth="8.81640625" defaultRowHeight="14" x14ac:dyDescent="0.35"/>
  <cols>
    <col min="1" max="1" width="60.1796875" style="83" customWidth="1"/>
    <col min="2" max="2" width="38.90625" style="83" customWidth="1"/>
    <col min="3" max="3" width="17" style="83" customWidth="1"/>
    <col min="4" max="4" width="22.1796875" style="83" customWidth="1"/>
    <col min="5" max="5" width="17.1796875" style="83" customWidth="1"/>
    <col min="6" max="6" width="24.26953125" style="83" customWidth="1"/>
    <col min="7" max="7" width="36.54296875" style="83" customWidth="1"/>
    <col min="8" max="8" width="31" style="83" customWidth="1"/>
    <col min="9" max="9" width="23.453125" style="83" customWidth="1"/>
    <col min="10" max="10" width="25.453125" style="83" bestFit="1" customWidth="1"/>
    <col min="11" max="11" width="25.54296875" style="83" customWidth="1"/>
    <col min="12" max="12" width="14.7265625" style="83" customWidth="1"/>
    <col min="13" max="16384" width="8.81640625" style="83"/>
  </cols>
  <sheetData>
    <row r="2" spans="1:10" ht="15.5" x14ac:dyDescent="0.35">
      <c r="A2" s="82" t="s">
        <v>371</v>
      </c>
    </row>
    <row r="3" spans="1:10" ht="15.5" x14ac:dyDescent="0.35">
      <c r="B3" s="84" t="s">
        <v>357</v>
      </c>
    </row>
    <row r="4" spans="1:10" ht="42" x14ac:dyDescent="0.35">
      <c r="B4" s="85" t="s">
        <v>875</v>
      </c>
    </row>
    <row r="5" spans="1:10" ht="56" x14ac:dyDescent="0.35">
      <c r="B5" s="86" t="s">
        <v>876</v>
      </c>
    </row>
    <row r="6" spans="1:10" ht="42" x14ac:dyDescent="0.35">
      <c r="B6" s="87" t="s">
        <v>877</v>
      </c>
    </row>
    <row r="7" spans="1:10" x14ac:dyDescent="0.35">
      <c r="B7" s="88" t="s">
        <v>361</v>
      </c>
    </row>
    <row r="11" spans="1:10" ht="40" x14ac:dyDescent="0.35">
      <c r="A11" s="63" t="s">
        <v>436</v>
      </c>
    </row>
    <row r="12" spans="1:10" x14ac:dyDescent="0.35">
      <c r="C12" s="89"/>
      <c r="D12" s="89"/>
      <c r="E12" s="89"/>
      <c r="F12" s="89"/>
      <c r="G12" s="89"/>
      <c r="H12" s="89"/>
      <c r="I12" s="89"/>
      <c r="J12" s="89"/>
    </row>
    <row r="13" spans="1:10" s="90" customFormat="1" ht="15" customHeight="1" x14ac:dyDescent="0.35">
      <c r="B13" s="91" t="s">
        <v>420</v>
      </c>
      <c r="C13" s="91" t="s">
        <v>170</v>
      </c>
      <c r="D13" s="91" t="s">
        <v>821</v>
      </c>
      <c r="E13" s="91" t="s">
        <v>429</v>
      </c>
      <c r="F13" s="105" t="s">
        <v>421</v>
      </c>
      <c r="G13" s="105" t="s">
        <v>431</v>
      </c>
    </row>
    <row r="14" spans="1:10" ht="15" customHeight="1" x14ac:dyDescent="0.35">
      <c r="B14" s="106" t="s">
        <v>171</v>
      </c>
      <c r="C14" s="96">
        <f>IFERROR(_xlfn.XLOOKUP(Proxy_réseau[[#This Row],[ID du centre de données]],Cartographie_DC[ID du centre de données],Cartographie_DC[PUE]),"")</f>
        <v>1.59</v>
      </c>
      <c r="D14" s="96">
        <v>360</v>
      </c>
      <c r="E14" s="96">
        <f>IFERROR(_xlfn.XLOOKUP(Proxy_réseau[[#This Row],[ID du centre de données]],Cartographie_DC[ID du centre de données],Cartographie_DC[Durée de vie d''un Proxy  dans ce DC]),"")</f>
        <v>6</v>
      </c>
      <c r="F14" s="96" t="str">
        <f>IFERROR(_xlfn.XLOOKUP(Proxy_réseau[[#This Row],[ID du centre de données]],Cartographie_DC[ID du centre de données],Cartographie_DC[Localisation]),"")</f>
        <v>France</v>
      </c>
    </row>
    <row r="15" spans="1:10" ht="15" customHeight="1" x14ac:dyDescent="0.35">
      <c r="B15" s="106" t="s">
        <v>171</v>
      </c>
      <c r="C15" s="96">
        <f>IFERROR(_xlfn.XLOOKUP(Proxy_réseau[[#This Row],[ID du centre de données]],Cartographie_DC[ID du centre de données],Cartographie_DC[PUE]),"")</f>
        <v>1.59</v>
      </c>
      <c r="D15" s="96">
        <v>300</v>
      </c>
      <c r="E15" s="96">
        <f>IFERROR(_xlfn.XLOOKUP(Proxy_réseau[[#This Row],[ID du centre de données]],Cartographie_DC[ID du centre de données],Cartographie_DC[Durée de vie d''un Proxy  dans ce DC]),"")</f>
        <v>6</v>
      </c>
      <c r="F15" s="96" t="str">
        <f>IFERROR(_xlfn.XLOOKUP(Proxy_réseau[[#This Row],[ID du centre de données]],Cartographie_DC[ID du centre de données],Cartographie_DC[Localisation]),"")</f>
        <v>France</v>
      </c>
    </row>
    <row r="16" spans="1:10" ht="15" customHeight="1" x14ac:dyDescent="0.35">
      <c r="B16" s="107"/>
      <c r="C16" s="108" t="str">
        <f>IFERROR(_xlfn.XLOOKUP(Proxy_réseau[[#This Row],[ID du centre de données]],Cartographie_DC[ID du centre de données],Cartographie_DC[PUE]),"")</f>
        <v/>
      </c>
      <c r="D16" s="108"/>
      <c r="E16" s="108" t="str">
        <f>IFERROR(_xlfn.XLOOKUP(Proxy_réseau[[#This Row],[ID du centre de données]],Cartographie_DC[ID du centre de données],Cartographie_DC[Durée de vie d''un Proxy  dans ce DC]),"")</f>
        <v/>
      </c>
      <c r="F16" s="108" t="str">
        <f>IFERROR(_xlfn.XLOOKUP(Proxy_réseau[[#This Row],[ID du centre de données]],Cartographie_DC[ID du centre de données],Cartographie_DC[Localisation]),"")</f>
        <v/>
      </c>
    </row>
    <row r="21" spans="1:7" ht="40" x14ac:dyDescent="0.35">
      <c r="A21" s="117" t="s">
        <v>437</v>
      </c>
    </row>
    <row r="23" spans="1:7" ht="28" x14ac:dyDescent="0.35">
      <c r="B23" s="109" t="s">
        <v>420</v>
      </c>
      <c r="C23" s="109" t="s">
        <v>170</v>
      </c>
      <c r="D23" s="109" t="s">
        <v>439</v>
      </c>
      <c r="E23" s="109" t="s">
        <v>429</v>
      </c>
      <c r="F23" s="110" t="s">
        <v>421</v>
      </c>
      <c r="G23" s="109" t="s">
        <v>431</v>
      </c>
    </row>
    <row r="24" spans="1:7" x14ac:dyDescent="0.35">
      <c r="B24" s="106" t="s">
        <v>171</v>
      </c>
      <c r="C24" s="96">
        <f>IFERROR(_xlfn.XLOOKUP(Pare_feu_réseau[[#This Row],[ID du centre de données]],Cartographie_DC[ID du centre de données],Cartographie_DC[PUE]),"")</f>
        <v>1.59</v>
      </c>
      <c r="D24" s="96">
        <v>360</v>
      </c>
      <c r="E24" s="96">
        <f>IFERROR(_xlfn.XLOOKUP(Pare_feu_réseau[[#This Row],[ID du centre de données]],Cartographie_DC[ID du centre de données],Cartographie_DC[Duré de vie d''un pare-feu dans ce DC]),"")</f>
        <v>8</v>
      </c>
      <c r="F24" s="96" t="str">
        <f>IFERROR(_xlfn.XLOOKUP(Pare_feu_réseau[[#This Row],[ID du centre de données]],Cartographie_DC[ID du centre de données],Cartographie_DC[Localisation]),"")</f>
        <v>France</v>
      </c>
    </row>
    <row r="25" spans="1:7" x14ac:dyDescent="0.35">
      <c r="B25" s="107" t="s">
        <v>209</v>
      </c>
      <c r="C25" s="111">
        <f>IFERROR(_xlfn.XLOOKUP(Pare_feu_réseau[[#This Row],[ID du centre de données]],Cartographie_DC[ID du centre de données],Cartographie_DC[PUE]),"")</f>
        <v>3</v>
      </c>
      <c r="D25" s="111"/>
      <c r="E25" s="111">
        <f>IFERROR(_xlfn.XLOOKUP(Pare_feu_réseau[[#This Row],[ID du centre de données]],Cartographie_DC[ID du centre de données],Cartographie_DC[Duré de vie d''un pare-feu dans ce DC]),"")</f>
        <v>0</v>
      </c>
      <c r="F25" s="111">
        <f>IFERROR(_xlfn.XLOOKUP(Pare_feu_réseau[[#This Row],[ID du centre de données]],Cartographie_DC[ID du centre de données],Cartographie_DC[Localisation]),"")</f>
        <v>0</v>
      </c>
    </row>
    <row r="26" spans="1:7" x14ac:dyDescent="0.35">
      <c r="B26" s="112"/>
      <c r="C26" s="113" t="str">
        <f>IFERROR(_xlfn.XLOOKUP(Pare_feu_réseau[[#This Row],[ID du centre de données]],Cartographie_DC[ID du centre de données],Cartographie_DC[PUE]),"")</f>
        <v/>
      </c>
      <c r="D26" s="113"/>
      <c r="E26" s="113" t="str">
        <f>IFERROR(_xlfn.XLOOKUP(Pare_feu_réseau[[#This Row],[ID du centre de données]],Cartographie_DC[ID du centre de données],Cartographie_DC[Duré de vie d''un pare-feu dans ce DC]),"")</f>
        <v/>
      </c>
      <c r="F26" s="113" t="str">
        <f>IFERROR(_xlfn.XLOOKUP(Pare_feu_réseau[[#This Row],[ID du centre de données]],Cartographie_DC[ID du centre de données],Cartographie_DC[Localisation]),"")</f>
        <v/>
      </c>
    </row>
    <row r="30" spans="1:7" ht="20" x14ac:dyDescent="0.35">
      <c r="A30" s="117" t="s">
        <v>438</v>
      </c>
    </row>
    <row r="31" spans="1:7" x14ac:dyDescent="0.35">
      <c r="B31" s="109" t="s">
        <v>420</v>
      </c>
      <c r="C31" s="109" t="s">
        <v>170</v>
      </c>
      <c r="D31" s="109" t="s">
        <v>440</v>
      </c>
      <c r="E31" s="109" t="s">
        <v>429</v>
      </c>
      <c r="F31" s="110" t="s">
        <v>421</v>
      </c>
      <c r="G31" s="109" t="s">
        <v>431</v>
      </c>
    </row>
    <row r="32" spans="1:7" x14ac:dyDescent="0.35">
      <c r="B32" s="106" t="s">
        <v>172</v>
      </c>
      <c r="C32" s="96">
        <f>IFERROR(_xlfn.XLOOKUP(IPS_IDS_réseau[[#This Row],[ID du centre de données]],Cartographie_DC[ID du centre de données],Cartographie_DC[PUE]),"")</f>
        <v>2.09</v>
      </c>
      <c r="D32" s="96">
        <v>360</v>
      </c>
      <c r="E32" s="96">
        <f>IFERROR(_xlfn.XLOOKUP(IPS_IDS_réseau[[#This Row],[ID du centre de données]],Cartographie_DC[ID du centre de données],Cartographie_DC[Durée de vie d''un IPS-IDS dans ce DC]),"")</f>
        <v>10</v>
      </c>
      <c r="F32" s="96" t="str">
        <f>IFERROR(_xlfn.XLOOKUP(IPS_IDS_réseau[[#This Row],[ID du centre de données]],Cartographie_DC[ID du centre de données],Cartographie_DC[Localisation]),"")</f>
        <v>Allemagne</v>
      </c>
      <c r="G32" s="114"/>
    </row>
    <row r="33" spans="2:7" x14ac:dyDescent="0.35">
      <c r="B33" s="107"/>
      <c r="C33" s="108" t="str">
        <f>IFERROR(_xlfn.XLOOKUP(IPS_IDS_réseau[[#This Row],[ID du centre de données]],Cartographie_DC[ID du centre de données],Cartographie_DC[PUE]),"")</f>
        <v/>
      </c>
      <c r="D33" s="108"/>
      <c r="E33" s="108" t="str">
        <f>IFERROR(_xlfn.XLOOKUP(IPS_IDS_réseau[[#This Row],[ID du centre de données]],Cartographie_DC[ID du centre de données],Cartographie_DC[Durée de vie d''un IPS-IDS dans ce DC]),"")</f>
        <v/>
      </c>
      <c r="F33" s="96" t="str">
        <f>IFERROR(_xlfn.XLOOKUP(IPS_IDS_réseau[[#This Row],[ID du centre de données]],Cartographie_DC[ID du centre de données],Cartographie_DC[Localisation]),"")</f>
        <v/>
      </c>
      <c r="G33" s="115"/>
    </row>
    <row r="34" spans="2:7" x14ac:dyDescent="0.35">
      <c r="B34" s="112"/>
      <c r="C34" s="113" t="str">
        <f>IFERROR(_xlfn.XLOOKUP(IPS_IDS_réseau[[#This Row],[ID du centre de données]],Cartographie_DC[ID du centre de données],Cartographie_DC[PUE]),"")</f>
        <v/>
      </c>
      <c r="D34" s="113"/>
      <c r="E34" s="113" t="str">
        <f>IFERROR(_xlfn.XLOOKUP(IPS_IDS_réseau[[#This Row],[ID du centre de données]],Cartographie_DC[ID du centre de données],Cartographie_DC[Durée de vie d''un IPS-IDS dans ce DC]),"")</f>
        <v/>
      </c>
      <c r="F34" s="96" t="str">
        <f>IFERROR(_xlfn.XLOOKUP(IPS_IDS_réseau[[#This Row],[ID du centre de données]],Cartographie_DC[ID du centre de données],Cartographie_DC[Localisation]),"")</f>
        <v/>
      </c>
      <c r="G34" s="116"/>
    </row>
  </sheetData>
  <pageMargins left="0.7" right="0.7" top="0.75" bottom="0.75" header="0.3" footer="0.3"/>
  <pageSetup paperSize="9"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166A81D9-CEFC-4141-ADB5-4F00426659F6}">
          <x14:formula1>
            <xm:f>'3.1 Mix électrique'!$B$5:$B$144</xm:f>
          </x14:formula1>
          <xm:sqref>F14:F16 F24:F26 F32:F34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1037E-E025-4315-96AE-F0E56B18B208}">
  <sheetPr>
    <tabColor theme="9" tint="0.79998168889431442"/>
  </sheetPr>
  <dimension ref="A2:N1737"/>
  <sheetViews>
    <sheetView showGridLines="0" topLeftCell="A42" zoomScale="99" zoomScaleNormal="78" workbookViewId="0">
      <selection activeCell="B34" sqref="B34"/>
    </sheetView>
  </sheetViews>
  <sheetFormatPr baseColWidth="10" defaultColWidth="8.81640625" defaultRowHeight="15" customHeight="1" x14ac:dyDescent="0.3"/>
  <cols>
    <col min="1" max="1" width="78.1796875" style="7" customWidth="1"/>
    <col min="2" max="2" width="36.7265625" style="7" customWidth="1"/>
    <col min="3" max="3" width="26.81640625" style="7" customWidth="1"/>
    <col min="4" max="4" width="26.1796875" style="7" customWidth="1"/>
    <col min="5" max="5" width="34.54296875" style="7" customWidth="1"/>
    <col min="6" max="6" width="24" style="7" bestFit="1" customWidth="1"/>
    <col min="7" max="7" width="30.54296875" style="7" customWidth="1"/>
    <col min="8" max="8" width="33.1796875" style="7" customWidth="1"/>
    <col min="9" max="9" width="29.54296875" style="7" customWidth="1"/>
    <col min="10" max="10" width="31.1796875" style="7" customWidth="1"/>
    <col min="11" max="11" width="30.453125" style="7" customWidth="1"/>
    <col min="12" max="12" width="24.08984375" style="7" bestFit="1" customWidth="1"/>
    <col min="13" max="13" width="22.1796875" style="7" customWidth="1"/>
    <col min="14" max="14" width="90.26953125" style="7" bestFit="1" customWidth="1"/>
    <col min="15" max="15" width="21.54296875" style="7" customWidth="1"/>
    <col min="16" max="16" width="42.1796875" style="7" customWidth="1"/>
    <col min="17" max="17" width="44.81640625" style="7" customWidth="1"/>
    <col min="18" max="18" width="40.54296875" style="7" customWidth="1"/>
    <col min="19" max="19" width="27.453125" style="7" bestFit="1" customWidth="1"/>
    <col min="20" max="20" width="32.453125" style="7" customWidth="1"/>
    <col min="21" max="21" width="36.54296875" style="7" bestFit="1" customWidth="1"/>
    <col min="22" max="22" width="23" style="7" customWidth="1"/>
    <col min="23" max="16384" width="8.81640625" style="7"/>
  </cols>
  <sheetData>
    <row r="2" spans="1:14" ht="15" customHeight="1" x14ac:dyDescent="0.35">
      <c r="A2" s="118" t="s">
        <v>371</v>
      </c>
    </row>
    <row r="3" spans="1:14" ht="15" customHeight="1" x14ac:dyDescent="0.35">
      <c r="B3" s="119" t="s">
        <v>357</v>
      </c>
    </row>
    <row r="4" spans="1:14" ht="42" x14ac:dyDescent="0.3">
      <c r="B4" s="34" t="s">
        <v>875</v>
      </c>
    </row>
    <row r="5" spans="1:14" ht="56" x14ac:dyDescent="0.3">
      <c r="B5" s="35" t="s">
        <v>876</v>
      </c>
    </row>
    <row r="6" spans="1:14" ht="42" x14ac:dyDescent="0.3">
      <c r="B6" s="36" t="s">
        <v>877</v>
      </c>
    </row>
    <row r="7" spans="1:14" ht="15" customHeight="1" x14ac:dyDescent="0.3">
      <c r="B7" s="37" t="s">
        <v>361</v>
      </c>
    </row>
    <row r="12" spans="1:14" ht="40" x14ac:dyDescent="0.3">
      <c r="A12" s="63" t="s">
        <v>441</v>
      </c>
    </row>
    <row r="13" spans="1:14" ht="21.65" customHeight="1" x14ac:dyDescent="0.3"/>
    <row r="14" spans="1:14" s="2" customFormat="1" ht="28" x14ac:dyDescent="0.35">
      <c r="B14" s="229" t="s">
        <v>420</v>
      </c>
      <c r="C14" s="229" t="s">
        <v>442</v>
      </c>
      <c r="D14" s="229" t="s">
        <v>913</v>
      </c>
      <c r="E14" s="229" t="s">
        <v>444</v>
      </c>
      <c r="F14" s="229" t="s">
        <v>445</v>
      </c>
      <c r="G14" s="109" t="s">
        <v>446</v>
      </c>
      <c r="H14" s="109" t="s">
        <v>170</v>
      </c>
      <c r="I14" s="109" t="s">
        <v>447</v>
      </c>
      <c r="J14" s="109" t="s">
        <v>859</v>
      </c>
      <c r="K14" s="109" t="s">
        <v>173</v>
      </c>
      <c r="L14" s="109" t="s">
        <v>820</v>
      </c>
      <c r="M14" s="109" t="s">
        <v>208</v>
      </c>
      <c r="N14" s="109" t="s">
        <v>431</v>
      </c>
    </row>
    <row r="15" spans="1:14" ht="15" customHeight="1" x14ac:dyDescent="0.3">
      <c r="B15" s="122" t="s">
        <v>171</v>
      </c>
      <c r="C15" s="122"/>
      <c r="D15" s="122"/>
      <c r="E15" s="123" t="s">
        <v>395</v>
      </c>
      <c r="F15" s="123">
        <f>IFERROR(_xlfn.XLOOKUP(Serveurs_de_sauvegarde[[#This Row],[ID du centre de données]],Cartographie_DC[ID du centre de données],Cartographie_DC[Durée de vie du serveur dans ce DC]),"")</f>
        <v>5</v>
      </c>
      <c r="G15" s="123" t="str">
        <f>IFERROR(_xlfn.XLOOKUP(Serveurs_de_sauvegarde[[#This Row],[ID du centre de données]],Cartographie_DC[ID du centre de données],Cartographie_DC[Localisation]),"")</f>
        <v>France</v>
      </c>
      <c r="H15" s="123">
        <f>IFERROR(_xlfn.XLOOKUP(Serveurs_de_sauvegarde[[#This Row],[ID du centre de données]],Cartographie_DC[ID du centre de données],Cartographie_DC[PUE]),"")</f>
        <v>1.59</v>
      </c>
      <c r="I15" s="123">
        <v>8</v>
      </c>
      <c r="J15" s="123">
        <v>16</v>
      </c>
      <c r="K15" s="123">
        <v>2048</v>
      </c>
      <c r="L15" s="124">
        <v>16</v>
      </c>
      <c r="M15" s="125">
        <v>32000</v>
      </c>
      <c r="N15" s="126" t="s">
        <v>907</v>
      </c>
    </row>
    <row r="16" spans="1:14" ht="15" customHeight="1" x14ac:dyDescent="0.3">
      <c r="B16" s="122" t="s">
        <v>172</v>
      </c>
      <c r="C16" s="122"/>
      <c r="D16" s="122"/>
      <c r="E16" s="123" t="s">
        <v>394</v>
      </c>
      <c r="F16" s="123">
        <f>IFERROR(_xlfn.XLOOKUP(Serveurs_de_sauvegarde[[#This Row],[ID du centre de données]],Cartographie_DC[ID du centre de données],Cartographie_DC[Durée de vie du serveur dans ce DC]),"")</f>
        <v>5</v>
      </c>
      <c r="G16" s="123" t="str">
        <f>IFERROR(_xlfn.XLOOKUP(Serveurs_de_sauvegarde[[#This Row],[ID du centre de données]],Cartographie_DC[ID du centre de données],Cartographie_DC[Localisation]),"")</f>
        <v>Allemagne</v>
      </c>
      <c r="H16" s="123">
        <f>IFERROR(_xlfn.XLOOKUP(Serveurs_de_sauvegarde[[#This Row],[ID du centre de données]],Cartographie_DC[ID du centre de données],Cartographie_DC[PUE]),"")</f>
        <v>2.09</v>
      </c>
      <c r="I16" s="123">
        <v>6</v>
      </c>
      <c r="J16" s="123">
        <v>6</v>
      </c>
      <c r="K16" s="123">
        <v>12000</v>
      </c>
      <c r="L16" s="124">
        <v>24</v>
      </c>
      <c r="M16" s="125">
        <v>18000</v>
      </c>
      <c r="N16" s="122" t="s">
        <v>908</v>
      </c>
    </row>
    <row r="17" spans="2:14" ht="15" customHeight="1" x14ac:dyDescent="0.3">
      <c r="B17" s="127"/>
      <c r="C17" s="127"/>
      <c r="D17" s="127"/>
      <c r="E17" s="128"/>
      <c r="F17" s="128"/>
      <c r="G17" s="123"/>
      <c r="H17" s="128" t="str">
        <f>IFERROR(_xlfn.XLOOKUP(Serveurs_de_sauvegarde[[#This Row],[ID du centre de données]],Cartographie_DC[ID du centre de données],Cartographie_DC[PUE]),"")</f>
        <v/>
      </c>
      <c r="I17" s="128"/>
      <c r="J17" s="128"/>
      <c r="K17" s="128"/>
      <c r="L17" s="129"/>
      <c r="M17" s="130"/>
      <c r="N17" s="122" t="s">
        <v>909</v>
      </c>
    </row>
    <row r="18" spans="2:14" ht="15" customHeight="1" x14ac:dyDescent="0.3">
      <c r="B18" s="127"/>
      <c r="C18" s="127"/>
      <c r="D18" s="127"/>
      <c r="E18" s="128"/>
      <c r="F18" s="128" t="str">
        <f>IFERROR(_xlfn.XLOOKUP(Serveurs_de_sauvegarde[[#This Row],[ID du centre de données]],Cartographie_DC[ID du centre de données],Cartographie_DC[Durée de vie du serveur dans ce DC]),"")</f>
        <v/>
      </c>
      <c r="G18" s="123" t="str">
        <f>IFERROR(_xlfn.XLOOKUP(Serveurs_de_sauvegarde[[#This Row],[ID du centre de données]],Cartographie_DC[ID du centre de données],Cartographie_DC[Localisation]),"")</f>
        <v/>
      </c>
      <c r="H18" s="128" t="str">
        <f>IFERROR(_xlfn.XLOOKUP(Serveurs_de_sauvegarde[[#This Row],[ID du centre de données]],Cartographie_DC[ID du centre de données],Cartographie_DC[PUE]),"")</f>
        <v/>
      </c>
      <c r="I18" s="128"/>
      <c r="J18" s="128"/>
      <c r="K18" s="128"/>
      <c r="L18" s="130"/>
      <c r="M18" s="130"/>
      <c r="N18" s="131"/>
    </row>
    <row r="19" spans="2:14" ht="15" customHeight="1" x14ac:dyDescent="0.3">
      <c r="B19" s="127"/>
      <c r="C19" s="127"/>
      <c r="D19" s="127"/>
      <c r="E19" s="128"/>
      <c r="F19" s="128" t="str">
        <f>IFERROR(_xlfn.XLOOKUP(Serveurs_de_sauvegarde[[#This Row],[ID du centre de données]],Cartographie_DC[ID du centre de données],Cartographie_DC[Durée de vie du serveur dans ce DC]),"")</f>
        <v/>
      </c>
      <c r="G19" s="123" t="str">
        <f>IFERROR(_xlfn.XLOOKUP(Serveurs_de_sauvegarde[[#This Row],[ID du centre de données]],Cartographie_DC[ID du centre de données],Cartographie_DC[Localisation]),"")</f>
        <v/>
      </c>
      <c r="H19" s="128" t="str">
        <f>IFERROR(_xlfn.XLOOKUP(Serveurs_de_sauvegarde[[#This Row],[ID du centre de données]],Cartographie_DC[ID du centre de données],Cartographie_DC[PUE]),"")</f>
        <v/>
      </c>
      <c r="I19" s="128"/>
      <c r="J19" s="128"/>
      <c r="K19" s="128"/>
      <c r="L19" s="130"/>
      <c r="M19" s="130"/>
      <c r="N19" s="131"/>
    </row>
    <row r="20" spans="2:14" ht="15" customHeight="1" x14ac:dyDescent="0.3">
      <c r="B20" s="127"/>
      <c r="C20" s="127"/>
      <c r="D20" s="127"/>
      <c r="E20" s="128"/>
      <c r="F20" s="128" t="str">
        <f>IFERROR(_xlfn.XLOOKUP(Serveurs_de_sauvegarde[[#This Row],[ID du centre de données]],Cartographie_DC[ID du centre de données],Cartographie_DC[Durée de vie du serveur dans ce DC]),"")</f>
        <v/>
      </c>
      <c r="G20" s="123" t="str">
        <f>IFERROR(_xlfn.XLOOKUP(Serveurs_de_sauvegarde[[#This Row],[ID du centre de données]],Cartographie_DC[ID du centre de données],Cartographie_DC[Localisation]),"")</f>
        <v/>
      </c>
      <c r="H20" s="128" t="str">
        <f>IFERROR(_xlfn.XLOOKUP(Serveurs_de_sauvegarde[[#This Row],[ID du centre de données]],Cartographie_DC[ID du centre de données],Cartographie_DC[PUE]),"")</f>
        <v/>
      </c>
      <c r="I20" s="128"/>
      <c r="J20" s="128"/>
      <c r="K20" s="128"/>
      <c r="L20" s="130"/>
      <c r="M20" s="130"/>
      <c r="N20" s="131"/>
    </row>
    <row r="21" spans="2:14" ht="15" customHeight="1" x14ac:dyDescent="0.3">
      <c r="B21" s="127"/>
      <c r="C21" s="127"/>
      <c r="D21" s="127"/>
      <c r="E21" s="128"/>
      <c r="F21" s="128" t="str">
        <f>IFERROR(_xlfn.XLOOKUP(Serveurs_de_sauvegarde[[#This Row],[ID du centre de données]],Cartographie_DC[ID du centre de données],Cartographie_DC[Durée de vie du serveur dans ce DC]),"")</f>
        <v/>
      </c>
      <c r="G21" s="123" t="str">
        <f>IFERROR(_xlfn.XLOOKUP(Serveurs_de_sauvegarde[[#This Row],[ID du centre de données]],Cartographie_DC[ID du centre de données],Cartographie_DC[Localisation]),"")</f>
        <v/>
      </c>
      <c r="H21" s="128" t="str">
        <f>IFERROR(_xlfn.XLOOKUP(Serveurs_de_sauvegarde[[#This Row],[ID du centre de données]],Cartographie_DC[ID du centre de données],Cartographie_DC[PUE]),"")</f>
        <v/>
      </c>
      <c r="I21" s="128"/>
      <c r="J21" s="128"/>
      <c r="K21" s="128"/>
      <c r="L21" s="130"/>
      <c r="M21" s="130"/>
      <c r="N21" s="131"/>
    </row>
    <row r="22" spans="2:14" ht="15" customHeight="1" x14ac:dyDescent="0.3">
      <c r="B22" s="127"/>
      <c r="C22" s="127"/>
      <c r="D22" s="127"/>
      <c r="E22" s="128"/>
      <c r="F22" s="128" t="str">
        <f>IFERROR(_xlfn.XLOOKUP(Serveurs_de_sauvegarde[[#This Row],[ID du centre de données]],Cartographie_DC[ID du centre de données],Cartographie_DC[Durée de vie du serveur dans ce DC]),"")</f>
        <v/>
      </c>
      <c r="G22" s="123" t="str">
        <f>IFERROR(_xlfn.XLOOKUP(Serveurs_de_sauvegarde[[#This Row],[ID du centre de données]],Cartographie_DC[ID du centre de données],Cartographie_DC[Localisation]),"")</f>
        <v/>
      </c>
      <c r="H22" s="128" t="str">
        <f>IFERROR(_xlfn.XLOOKUP(Serveurs_de_sauvegarde[[#This Row],[ID du centre de données]],Cartographie_DC[ID du centre de données],Cartographie_DC[PUE]),"")</f>
        <v/>
      </c>
      <c r="I22" s="128"/>
      <c r="J22" s="128"/>
      <c r="K22" s="128"/>
      <c r="L22" s="130"/>
      <c r="M22" s="130"/>
      <c r="N22" s="131"/>
    </row>
    <row r="23" spans="2:14" ht="15" customHeight="1" x14ac:dyDescent="0.3">
      <c r="B23" s="127"/>
      <c r="C23" s="127"/>
      <c r="D23" s="127"/>
      <c r="E23" s="128"/>
      <c r="F23" s="128" t="str">
        <f>IFERROR(_xlfn.XLOOKUP(Serveurs_de_sauvegarde[[#This Row],[ID du centre de données]],Cartographie_DC[ID du centre de données],Cartographie_DC[Durée de vie du serveur dans ce DC]),"")</f>
        <v/>
      </c>
      <c r="G23" s="123" t="str">
        <f>IFERROR(_xlfn.XLOOKUP(Serveurs_de_sauvegarde[[#This Row],[ID du centre de données]],Cartographie_DC[ID du centre de données],Cartographie_DC[Localisation]),"")</f>
        <v/>
      </c>
      <c r="H23" s="128" t="str">
        <f>IFERROR(_xlfn.XLOOKUP(Serveurs_de_sauvegarde[[#This Row],[ID du centre de données]],Cartographie_DC[ID du centre de données],Cartographie_DC[PUE]),"")</f>
        <v/>
      </c>
      <c r="I23" s="128"/>
      <c r="J23" s="128"/>
      <c r="K23" s="128"/>
      <c r="L23" s="130"/>
      <c r="M23" s="130"/>
      <c r="N23" s="131"/>
    </row>
    <row r="24" spans="2:14" ht="15" customHeight="1" x14ac:dyDescent="0.3">
      <c r="B24" s="127"/>
      <c r="C24" s="127"/>
      <c r="D24" s="127"/>
      <c r="E24" s="128"/>
      <c r="F24" s="128" t="str">
        <f>IFERROR(_xlfn.XLOOKUP(Serveurs_de_sauvegarde[[#This Row],[ID du centre de données]],Cartographie_DC[ID du centre de données],Cartographie_DC[Durée de vie du serveur dans ce DC]),"")</f>
        <v/>
      </c>
      <c r="G24" s="123" t="str">
        <f>IFERROR(_xlfn.XLOOKUP(Serveurs_de_sauvegarde[[#This Row],[ID du centre de données]],Cartographie_DC[ID du centre de données],Cartographie_DC[Localisation]),"")</f>
        <v/>
      </c>
      <c r="H24" s="128" t="str">
        <f>IFERROR(_xlfn.XLOOKUP(Serveurs_de_sauvegarde[[#This Row],[ID du centre de données]],Cartographie_DC[ID du centre de données],Cartographie_DC[PUE]),"")</f>
        <v/>
      </c>
      <c r="I24" s="128"/>
      <c r="J24" s="128"/>
      <c r="K24" s="128"/>
      <c r="L24" s="130"/>
      <c r="M24" s="130"/>
      <c r="N24" s="131"/>
    </row>
    <row r="25" spans="2:14" ht="15" customHeight="1" x14ac:dyDescent="0.3">
      <c r="B25" s="127"/>
      <c r="C25" s="127"/>
      <c r="D25" s="127"/>
      <c r="E25" s="128"/>
      <c r="F25" s="128" t="str">
        <f>IFERROR(_xlfn.XLOOKUP(Serveurs_de_sauvegarde[[#This Row],[ID du centre de données]],Cartographie_DC[ID du centre de données],Cartographie_DC[Durée de vie du serveur dans ce DC]),"")</f>
        <v/>
      </c>
      <c r="G25" s="123" t="str">
        <f>IFERROR(_xlfn.XLOOKUP(Serveurs_de_sauvegarde[[#This Row],[ID du centre de données]],Cartographie_DC[ID du centre de données],Cartographie_DC[Localisation]),"")</f>
        <v/>
      </c>
      <c r="H25" s="128" t="str">
        <f>IFERROR(_xlfn.XLOOKUP(Serveurs_de_sauvegarde[[#This Row],[ID du centre de données]],Cartographie_DC[ID du centre de données],Cartographie_DC[PUE]),"")</f>
        <v/>
      </c>
      <c r="I25" s="128"/>
      <c r="J25" s="128"/>
      <c r="K25" s="128"/>
      <c r="L25" s="130"/>
      <c r="M25" s="130"/>
      <c r="N25" s="131"/>
    </row>
    <row r="1662" spans="12:12" ht="14" x14ac:dyDescent="0.3">
      <c r="L1662" s="7">
        <v>214.60473519892986</v>
      </c>
    </row>
    <row r="1663" spans="12:12" ht="14" x14ac:dyDescent="0.3">
      <c r="L1663" s="7">
        <v>238.80926206394952</v>
      </c>
    </row>
    <row r="1664" spans="12:12" ht="14" x14ac:dyDescent="0.3">
      <c r="L1664" s="7">
        <v>1040.3382150540961</v>
      </c>
    </row>
    <row r="1665" spans="12:12" ht="14" x14ac:dyDescent="0.3">
      <c r="L1665" s="7">
        <v>12.175446888544521</v>
      </c>
    </row>
    <row r="1666" spans="12:12" ht="14" x14ac:dyDescent="0.3">
      <c r="L1666" s="7">
        <v>187.87527536514079</v>
      </c>
    </row>
    <row r="1667" spans="12:12" ht="14" x14ac:dyDescent="0.3">
      <c r="L1667" s="7">
        <v>22.71769606159372</v>
      </c>
    </row>
    <row r="1668" spans="12:12" ht="14" x14ac:dyDescent="0.3">
      <c r="L1668" s="7">
        <v>177.6565177308766</v>
      </c>
    </row>
    <row r="1669" spans="12:12" ht="14" x14ac:dyDescent="0.3">
      <c r="L1669" s="7">
        <v>112.05156946226725</v>
      </c>
    </row>
    <row r="1670" spans="12:12" ht="14" x14ac:dyDescent="0.3">
      <c r="L1670" s="7">
        <v>29.118443355532335</v>
      </c>
    </row>
    <row r="1671" spans="12:12" ht="14" x14ac:dyDescent="0.3">
      <c r="L1671" s="7">
        <v>2623.6698285208963</v>
      </c>
    </row>
    <row r="1672" spans="12:12" ht="14" x14ac:dyDescent="0.3">
      <c r="L1672" s="7">
        <v>12.878143925104157</v>
      </c>
    </row>
    <row r="1673" spans="12:12" ht="14" x14ac:dyDescent="0.3">
      <c r="L1673" s="7">
        <v>118.33706295590434</v>
      </c>
    </row>
    <row r="1674" spans="12:12" ht="14" x14ac:dyDescent="0.3">
      <c r="L1674" s="7">
        <v>68.646007030188571</v>
      </c>
    </row>
    <row r="1675" spans="12:12" ht="14" x14ac:dyDescent="0.3">
      <c r="L1675" s="7">
        <v>7.375068922589664</v>
      </c>
    </row>
    <row r="1676" spans="12:12" ht="14" x14ac:dyDescent="0.3">
      <c r="L1676" s="7">
        <v>16.13738379045019</v>
      </c>
    </row>
    <row r="1677" spans="12:12" ht="14" x14ac:dyDescent="0.3">
      <c r="L1677" s="7">
        <v>28.226804705657848</v>
      </c>
    </row>
    <row r="1678" spans="12:12" ht="14" x14ac:dyDescent="0.3">
      <c r="L1678" s="7">
        <v>230.80125923509181</v>
      </c>
    </row>
    <row r="1679" spans="12:12" ht="14" x14ac:dyDescent="0.3">
      <c r="L1679" s="7">
        <v>112.47122409572134</v>
      </c>
    </row>
    <row r="1680" spans="12:12" ht="14" x14ac:dyDescent="0.3">
      <c r="L1680" s="7">
        <v>222.06597554920552</v>
      </c>
    </row>
    <row r="1681" spans="12:12" ht="14" x14ac:dyDescent="0.3">
      <c r="L1681" s="7">
        <v>47.797947281092384</v>
      </c>
    </row>
    <row r="1682" spans="12:12" ht="14" x14ac:dyDescent="0.3">
      <c r="L1682" s="7">
        <v>28.90690762868774</v>
      </c>
    </row>
    <row r="1683" spans="12:12" ht="14" x14ac:dyDescent="0.3">
      <c r="L1683" s="7">
        <v>288.4879209626551</v>
      </c>
    </row>
    <row r="1684" spans="12:12" ht="14" x14ac:dyDescent="0.3">
      <c r="L1684" s="7">
        <v>423.90612909457838</v>
      </c>
    </row>
    <row r="1685" spans="12:12" ht="14" x14ac:dyDescent="0.3">
      <c r="L1685" s="7">
        <v>28.723936396234897</v>
      </c>
    </row>
    <row r="1686" spans="12:12" ht="14" x14ac:dyDescent="0.3">
      <c r="L1686" s="7">
        <v>2244.0700965380238</v>
      </c>
    </row>
    <row r="1687" spans="12:12" ht="14" x14ac:dyDescent="0.3">
      <c r="L1687" s="7">
        <v>475.54130846624025</v>
      </c>
    </row>
    <row r="1688" spans="12:12" ht="14" x14ac:dyDescent="0.3">
      <c r="L1688" s="7">
        <v>167.0072217170914</v>
      </c>
    </row>
    <row r="1689" spans="12:12" ht="14" x14ac:dyDescent="0.3">
      <c r="L1689" s="7">
        <v>45.540678132730605</v>
      </c>
    </row>
    <row r="1690" spans="12:12" ht="14" x14ac:dyDescent="0.3">
      <c r="L1690" s="7">
        <v>1067.364548410003</v>
      </c>
    </row>
    <row r="1691" spans="12:12" ht="14" x14ac:dyDescent="0.3">
      <c r="L1691" s="7">
        <v>132.69841269841265</v>
      </c>
    </row>
    <row r="1692" spans="12:12" ht="14" x14ac:dyDescent="0.3">
      <c r="L1692" s="7">
        <v>78.797582944998993</v>
      </c>
    </row>
    <row r="1693" spans="12:12" ht="14" x14ac:dyDescent="0.3">
      <c r="L1693" s="7">
        <v>89.220257205690274</v>
      </c>
    </row>
    <row r="1694" spans="12:12" ht="14" x14ac:dyDescent="0.3">
      <c r="L1694" s="7">
        <v>3.5875793116479038</v>
      </c>
    </row>
    <row r="1695" spans="12:12" ht="14" x14ac:dyDescent="0.3">
      <c r="L1695" s="7">
        <v>96.585067428823209</v>
      </c>
    </row>
    <row r="1696" spans="12:12" ht="14" x14ac:dyDescent="0.3">
      <c r="L1696" s="7">
        <v>2895.8201130494576</v>
      </c>
    </row>
    <row r="1697" spans="12:12" ht="14" x14ac:dyDescent="0.3">
      <c r="L1697" s="7">
        <v>20.69368964924746</v>
      </c>
    </row>
    <row r="1698" spans="12:12" ht="14" x14ac:dyDescent="0.3">
      <c r="L1698" s="7">
        <v>284.60317460317469</v>
      </c>
    </row>
    <row r="1699" spans="12:12" ht="14" x14ac:dyDescent="0.3">
      <c r="L1699" s="7">
        <v>3.4920634920634921</v>
      </c>
    </row>
    <row r="1700" spans="12:12" ht="14" x14ac:dyDescent="0.3">
      <c r="L1700" s="7">
        <v>47.616955610606375</v>
      </c>
    </row>
    <row r="1701" spans="12:12" ht="14" x14ac:dyDescent="0.3">
      <c r="L1701" s="7">
        <v>60.71331727768974</v>
      </c>
    </row>
    <row r="1702" spans="12:12" ht="14" x14ac:dyDescent="0.3">
      <c r="L1702" s="7">
        <v>370.15873015873007</v>
      </c>
    </row>
    <row r="1703" spans="12:12" ht="14" x14ac:dyDescent="0.3">
      <c r="L1703" s="7">
        <v>0</v>
      </c>
    </row>
    <row r="1704" spans="12:12" ht="14" x14ac:dyDescent="0.3">
      <c r="L1704" s="7">
        <v>6.9841269841269842</v>
      </c>
    </row>
    <row r="1705" spans="12:12" ht="14" x14ac:dyDescent="0.3">
      <c r="L1705" s="7">
        <v>0</v>
      </c>
    </row>
    <row r="1706" spans="12:12" ht="14" x14ac:dyDescent="0.3">
      <c r="L1706" s="7">
        <v>4.3650793650793647</v>
      </c>
    </row>
    <row r="1707" spans="12:12" ht="14" x14ac:dyDescent="0.3">
      <c r="L1707" s="7">
        <v>96.126101641272854</v>
      </c>
    </row>
    <row r="1708" spans="12:12" ht="14" x14ac:dyDescent="0.3">
      <c r="L1708" s="7">
        <v>17.460317460317459</v>
      </c>
    </row>
    <row r="1709" spans="12:12" ht="14" x14ac:dyDescent="0.3">
      <c r="L1709" s="7">
        <v>55.873015873015873</v>
      </c>
    </row>
    <row r="1710" spans="12:12" ht="14" x14ac:dyDescent="0.3">
      <c r="L1710" s="7">
        <v>251.42857142857139</v>
      </c>
    </row>
    <row r="1711" spans="12:12" ht="14" x14ac:dyDescent="0.3">
      <c r="L1711" s="7">
        <v>6.9841269841269842</v>
      </c>
    </row>
    <row r="1712" spans="12:12" ht="14" x14ac:dyDescent="0.3">
      <c r="L1712" s="7">
        <v>3.4920634920634921</v>
      </c>
    </row>
    <row r="1713" spans="12:12" ht="14" x14ac:dyDescent="0.3">
      <c r="L1713" s="7">
        <v>41.904761904761898</v>
      </c>
    </row>
    <row r="1714" spans="12:12" ht="14" x14ac:dyDescent="0.3">
      <c r="L1714" s="7">
        <v>12.222222222222221</v>
      </c>
    </row>
    <row r="1715" spans="12:12" ht="14" x14ac:dyDescent="0.3">
      <c r="L1715" s="7">
        <v>670.47619047619025</v>
      </c>
    </row>
    <row r="1716" spans="12:12" ht="14" x14ac:dyDescent="0.3">
      <c r="L1716" s="7">
        <v>57.619047619047606</v>
      </c>
    </row>
    <row r="1717" spans="12:12" ht="14" x14ac:dyDescent="0.3">
      <c r="L1717" s="7">
        <v>4.3650793650793647</v>
      </c>
    </row>
    <row r="1718" spans="12:12" ht="14" x14ac:dyDescent="0.3">
      <c r="L1718" s="7">
        <v>111.74603174603175</v>
      </c>
    </row>
    <row r="1719" spans="12:12" ht="14" x14ac:dyDescent="0.3">
      <c r="L1719" s="7">
        <v>14.841269841269838</v>
      </c>
    </row>
    <row r="1720" spans="12:12" ht="14" x14ac:dyDescent="0.3">
      <c r="L1720" s="7">
        <v>20.952380952380949</v>
      </c>
    </row>
    <row r="1721" spans="12:12" ht="14" x14ac:dyDescent="0.3">
      <c r="L1721" s="7">
        <v>85.555555555555557</v>
      </c>
    </row>
    <row r="1722" spans="12:12" ht="14" x14ac:dyDescent="0.3">
      <c r="L1722" s="7">
        <v>10.476190476190474</v>
      </c>
    </row>
    <row r="1723" spans="12:12" ht="14" x14ac:dyDescent="0.3">
      <c r="L1723" s="7">
        <v>34.920634920634924</v>
      </c>
    </row>
    <row r="1724" spans="12:12" ht="14" x14ac:dyDescent="0.3">
      <c r="L1724" s="7">
        <v>13.968253968253968</v>
      </c>
    </row>
    <row r="1725" spans="12:12" ht="14" x14ac:dyDescent="0.3">
      <c r="L1725" s="7">
        <v>584.43476007848483</v>
      </c>
    </row>
    <row r="1726" spans="12:12" ht="14" x14ac:dyDescent="0.3">
      <c r="L1726" s="7">
        <v>11.349206349206348</v>
      </c>
    </row>
    <row r="1727" spans="12:12" ht="14" x14ac:dyDescent="0.3">
      <c r="L1727" s="7">
        <v>768.25396825396831</v>
      </c>
    </row>
    <row r="1728" spans="12:12" ht="14" x14ac:dyDescent="0.3">
      <c r="L1728" s="7">
        <v>1.746031746031746</v>
      </c>
    </row>
    <row r="1729" spans="12:12" ht="14" x14ac:dyDescent="0.3">
      <c r="L1729" s="7">
        <v>474.92063492063471</v>
      </c>
    </row>
    <row r="1730" spans="12:12" ht="14" x14ac:dyDescent="0.3">
      <c r="L1730" s="7">
        <v>62.857142857142847</v>
      </c>
    </row>
    <row r="1731" spans="12:12" ht="14" x14ac:dyDescent="0.3">
      <c r="L1731" s="7">
        <v>34.920634920634917</v>
      </c>
    </row>
    <row r="1732" spans="12:12" ht="14" x14ac:dyDescent="0.3">
      <c r="L1732" s="7">
        <v>20.952380952380949</v>
      </c>
    </row>
    <row r="1733" spans="12:12" ht="14" x14ac:dyDescent="0.3">
      <c r="L1733" s="7">
        <v>8.7301587301587293</v>
      </c>
    </row>
    <row r="1734" spans="12:12" ht="14" x14ac:dyDescent="0.3">
      <c r="L1734" s="7">
        <v>3.4920634920634921</v>
      </c>
    </row>
    <row r="1735" spans="12:12" ht="14" x14ac:dyDescent="0.3">
      <c r="L1735" s="7">
        <v>6.9841269841269842</v>
      </c>
    </row>
    <row r="1736" spans="12:12" ht="14" x14ac:dyDescent="0.3">
      <c r="L1736" s="7">
        <v>6.9841269841269842</v>
      </c>
    </row>
    <row r="1737" spans="12:12" ht="14" x14ac:dyDescent="0.3">
      <c r="L1737" s="7">
        <v>6.9841269841269842</v>
      </c>
    </row>
  </sheetData>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01873A8-70EC-466F-9CEE-CDF441344505}">
          <x14:formula1>
            <xm:f>'2.3 Carto serveurs sauvegarde'!$B$13:$B$14</xm:f>
          </x14:formula1>
          <xm:sqref>E15:E25</xm:sqref>
        </x14:dataValidation>
        <x14:dataValidation type="list" allowBlank="1" showInputMessage="1" showErrorMessage="1" xr:uid="{7DAB08D9-F5E9-42CF-B619-F5F15DFBB2FB}">
          <x14:formula1>
            <xm:f>'3.1 Mix électrique'!$B$5:$B$144</xm:f>
          </x14:formula1>
          <xm:sqref>G15:G25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d65d9c-ae30-4b48-b655-4e95a52be98e">
      <Terms xmlns="http://schemas.microsoft.com/office/infopath/2007/PartnerControls"/>
    </lcf76f155ced4ddcb4097134ff3c332f>
    <TaxCatchAll xmlns="d9319686-8460-477c-a3da-d9a77963946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EE9DCA8AEB6064FBA1009A5919D0128" ma:contentTypeVersion="13" ma:contentTypeDescription="Crée un document." ma:contentTypeScope="" ma:versionID="8a48ee38079b0b096d5a6a77a7c7e53d">
  <xsd:schema xmlns:xsd="http://www.w3.org/2001/XMLSchema" xmlns:xs="http://www.w3.org/2001/XMLSchema" xmlns:p="http://schemas.microsoft.com/office/2006/metadata/properties" xmlns:ns2="50d65d9c-ae30-4b48-b655-4e95a52be98e" xmlns:ns3="d9319686-8460-477c-a3da-d9a77963946b" targetNamespace="http://schemas.microsoft.com/office/2006/metadata/properties" ma:root="true" ma:fieldsID="3cc1c71b9eb46dde8633d72538b717e0" ns2:_="" ns3:_="">
    <xsd:import namespace="50d65d9c-ae30-4b48-b655-4e95a52be98e"/>
    <xsd:import namespace="d9319686-8460-477c-a3da-d9a77963946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d65d9c-ae30-4b48-b655-4e95a52be9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e08dd3dd-18df-4dde-a300-66d8e4cb678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319686-8460-477c-a3da-d9a77963946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523445c-4bb8-403b-8ec4-595cc8e84097}" ma:internalName="TaxCatchAll" ma:showField="CatchAllData" ma:web="d9319686-8460-477c-a3da-d9a7796394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29379E-69A8-4CAA-A506-D3C9EFAD8EB2}">
  <ds:schemaRefs>
    <ds:schemaRef ds:uri="http://schemas.microsoft.com/office/2006/metadata/properties"/>
    <ds:schemaRef ds:uri="http://schemas.microsoft.com/office/2006/documentManagement/types"/>
    <ds:schemaRef ds:uri="http://purl.org/dc/elements/1.1/"/>
    <ds:schemaRef ds:uri="http://purl.org/dc/terms/"/>
    <ds:schemaRef ds:uri="fc4d4d5d-ca7f-47e9-8117-d7ca6240a876"/>
    <ds:schemaRef ds:uri="http://purl.org/dc/dcmitype/"/>
    <ds:schemaRef ds:uri="http://www.w3.org/XML/1998/namespace"/>
    <ds:schemaRef ds:uri="http://schemas.microsoft.com/office/infopath/2007/PartnerControls"/>
    <ds:schemaRef ds:uri="http://schemas.openxmlformats.org/package/2006/metadata/core-properties"/>
    <ds:schemaRef ds:uri="2d6ff803-5b94-4665-a8f3-94779ee78a22"/>
    <ds:schemaRef ds:uri="http://schemas.microsoft.com/sharepoint/v3"/>
  </ds:schemaRefs>
</ds:datastoreItem>
</file>

<file path=customXml/itemProps2.xml><?xml version="1.0" encoding="utf-8"?>
<ds:datastoreItem xmlns:ds="http://schemas.openxmlformats.org/officeDocument/2006/customXml" ds:itemID="{B392236E-9D85-4BC0-AB32-C4E783C0E01D}">
  <ds:schemaRefs>
    <ds:schemaRef ds:uri="http://schemas.microsoft.com/sharepoint/v3/contenttype/forms"/>
  </ds:schemaRefs>
</ds:datastoreItem>
</file>

<file path=customXml/itemProps3.xml><?xml version="1.0" encoding="utf-8"?>
<ds:datastoreItem xmlns:ds="http://schemas.openxmlformats.org/officeDocument/2006/customXml" ds:itemID="{976D959E-7FFD-4115-BB7A-1762650454A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22</vt:i4>
      </vt:variant>
      <vt:variant>
        <vt:lpstr>Plages nommées</vt:lpstr>
      </vt:variant>
      <vt:variant>
        <vt:i4>3</vt:i4>
      </vt:variant>
    </vt:vector>
  </HeadingPairs>
  <TitlesOfParts>
    <vt:vector size="25" baseType="lpstr">
      <vt:lpstr>0.0 Présentation Méthodologie</vt:lpstr>
      <vt:lpstr>0.1 Référentiel</vt:lpstr>
      <vt:lpstr>0.2 Lisez-Moi</vt:lpstr>
      <vt:lpstr>1.0 Cartographie Orga &amp; Suivi</vt:lpstr>
      <vt:lpstr>1.1 Localisation du personnel</vt:lpstr>
      <vt:lpstr>1.2 Data Centers</vt:lpstr>
      <vt:lpstr>1.3 Dispositifs Cyber</vt:lpstr>
      <vt:lpstr>1.4 Réseau</vt:lpstr>
      <vt:lpstr>1.5 Serveurs de sauvegarde</vt:lpstr>
      <vt:lpstr>1.6 Infra des logiciels Cyber</vt:lpstr>
      <vt:lpstr>1.7 Services externes</vt:lpstr>
      <vt:lpstr>1.8 Voyages</vt:lpstr>
      <vt:lpstr>1.9 Équipements Non-cyber</vt:lpstr>
      <vt:lpstr>2.1 Cartographie dispositifs</vt:lpstr>
      <vt:lpstr>2.2 Cartographie du réseau</vt:lpstr>
      <vt:lpstr>2.3 Carto serveurs sauvegarde</vt:lpstr>
      <vt:lpstr>2.4 Carto Infra logiciels Cyber</vt:lpstr>
      <vt:lpstr>2.5 Carto des services externes</vt:lpstr>
      <vt:lpstr>2.6 Cartographie des voyages</vt:lpstr>
      <vt:lpstr>2.7 Carto équipements Non Cyber</vt:lpstr>
      <vt:lpstr>3.0 Hypothèses</vt:lpstr>
      <vt:lpstr>3.1 Mix électrique</vt:lpstr>
      <vt:lpstr>'2.5 Carto des services externes'!Mapping_Apps_Controls</vt:lpstr>
      <vt:lpstr>Mapping_Apps_Controls</vt:lpstr>
      <vt:lpstr>Total_distributed_workstation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GRIPPAY-GONZALEZ Mario</dc:creator>
  <cp:keywords/>
  <dc:description/>
  <cp:lastModifiedBy>CHABRAN Marine</cp:lastModifiedBy>
  <cp:revision/>
  <dcterms:created xsi:type="dcterms:W3CDTF">2023-07-10T13:27:45Z</dcterms:created>
  <dcterms:modified xsi:type="dcterms:W3CDTF">2025-05-02T15:41:00Z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0x0101008EE9DCA8AEB6064FBA1009A5919D0128</vt:lpwstr>
  </property>
  <property fmtid="{D5CDD505-2E9C-101B-9397-08002B2CF9AE}" pid="3" name="TaxKeyword">
    <vt:lpwstr/>
  </property>
  <property fmtid="{D5CDD505-2E9C-101B-9397-08002B2CF9AE}" pid="4" name="WSDocumentType">
    <vt:lpwstr/>
  </property>
  <property fmtid="{D5CDD505-2E9C-101B-9397-08002B2CF9AE}" pid="5" name="MediaServiceImageTags">
    <vt:lpwstr/>
  </property>
</Properties>
</file>